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punzi\Desktop\Doc per Compliance\CV per incarichi da marzo2019_rev\"/>
    </mc:Choice>
  </mc:AlternateContent>
  <workbookProtection workbookAlgorithmName="SHA-512" workbookHashValue="dgBcWABUDYGnZiA20fH6FwZGHVR0/eOqWCh4YJtumL5p9XmFtOY9JTB3pvEyzqh80SMx0zFBrUtrF2XR5SXVvA==" workbookSaltValue="jYV1uI+bFrxSlvVssUM8uw==" workbookSpinCount="100000" lockStructure="1"/>
  <bookViews>
    <workbookView xWindow="0" yWindow="0" windowWidth="29010" windowHeight="12140" tabRatio="710"/>
  </bookViews>
  <sheets>
    <sheet name="ANAGRAFICA" sheetId="2" r:id="rId1"/>
    <sheet name="A. CURSUS STUDIORUM" sheetId="3" r:id="rId2"/>
    <sheet name="B. ESP. PROFESSIONALI" sheetId="4" r:id="rId3"/>
    <sheet name="C. ESP. VALUTAZIONE" sheetId="5" r:id="rId4"/>
    <sheet name="MOTIVAZIONI" sheetId="6" r:id="rId5"/>
    <sheet name="ELENCHI" sheetId="7" state="hidden" r:id="rId6"/>
    <sheet name="DATI" sheetId="8" state="hidden" r:id="rId7"/>
  </sheets>
  <definedNames>
    <definedName name="_Toc413678669" localSheetId="5">ELENCHI!$B$47</definedName>
    <definedName name="_Toc413678670" localSheetId="5">ELENCHI!$B$48</definedName>
    <definedName name="_Toc413678671" localSheetId="5">ELENCHI!$B$49</definedName>
    <definedName name="ads1_motivazioni_cs">MOTIVAZIONI!$D$22</definedName>
    <definedName name="ads1_motivazioni_ep">MOTIVAZIONI!$D$35</definedName>
    <definedName name="ads1_principale">ANAGRAFICA!$D$54</definedName>
    <definedName name="ads1_secondaria">ANAGRAFICA!$D$55</definedName>
    <definedName name="ads1_terziaria">ANAGRAFICA!$D$56</definedName>
    <definedName name="ads2_motivazioni_cs">MOTIVAZIONI!$D$50</definedName>
    <definedName name="ads2_motivazioni_ep">MOTIVAZIONI!$D$64</definedName>
    <definedName name="ads2_principale">ANAGRAFICA!$D$59</definedName>
    <definedName name="ads2_secondaria">ANAGRAFICA!$D$60</definedName>
    <definedName name="ads2_terziaria">ANAGRAFICA!$D$61</definedName>
    <definedName name="AEROSPAZIO">ELENCHI!$B$2:$B$7</definedName>
    <definedName name="AGROALIMENTARE">ELENCHI!$B$8:$B$11</definedName>
    <definedName name="_xlnm.Print_Area" localSheetId="1">'A. CURSUS STUDIORUM'!$C$6:$D$50</definedName>
    <definedName name="_xlnm.Print_Area" localSheetId="0">ANAGRAFICA!$C$6:$D$61</definedName>
    <definedName name="_xlnm.Print_Area" localSheetId="2">'B. ESP. PROFESSIONALI'!$C$6:$D$131</definedName>
    <definedName name="_xlnm.Print_Area" localSheetId="3">'C. ESP. VALUTAZIONE'!$C$6:$D$37</definedName>
    <definedName name="_xlnm.Print_Area" localSheetId="4">MOTIVAZIONI!$C$6:$D$64</definedName>
    <definedName name="aree_specializzazione">ELENCHI!$A$2:$A$10</definedName>
    <definedName name="bando1_ambito">'C. ESP. VALUTAZIONE'!$D$13</definedName>
    <definedName name="bando1_anno">'C. ESP. VALUTAZIONE'!$D$17</definedName>
    <definedName name="bando1_descr">'C. ESP. VALUTAZIONE'!$D$16</definedName>
    <definedName name="bando1_ente">'C. ESP. VALUTAZIONE'!$D$12</definedName>
    <definedName name="bando1_inv_medio">'C. ESP. VALUTAZIONE'!$D$19</definedName>
    <definedName name="bando1_misura">'C. ESP. VALUTAZIONE'!$D$15</definedName>
    <definedName name="bando1_proj_val">'C. ESP. VALUTAZIONE'!$D$18</definedName>
    <definedName name="bando1_tema">'C. ESP. VALUTAZIONE'!$D$14</definedName>
    <definedName name="bando2_ambito">'C. ESP. VALUTAZIONE'!$D$22</definedName>
    <definedName name="bando2_anno">'C. ESP. VALUTAZIONE'!$D$26</definedName>
    <definedName name="bando2_descr">'C. ESP. VALUTAZIONE'!$D$25</definedName>
    <definedName name="bando2_ente">'C. ESP. VALUTAZIONE'!$D$21</definedName>
    <definedName name="bando2_inv_medio">'C. ESP. VALUTAZIONE'!$D$28</definedName>
    <definedName name="bando2_misura">'C. ESP. VALUTAZIONE'!$D$24</definedName>
    <definedName name="bando2_proj_val">'C. ESP. VALUTAZIONE'!$D$27</definedName>
    <definedName name="bando2_tema">'C. ESP. VALUTAZIONE'!$D$23</definedName>
    <definedName name="bando3_ambito">'C. ESP. VALUTAZIONE'!$D$31</definedName>
    <definedName name="bando3_anno">'C. ESP. VALUTAZIONE'!$D$35</definedName>
    <definedName name="bando3_descr">'C. ESP. VALUTAZIONE'!$D$34</definedName>
    <definedName name="bando3_ente">'C. ESP. VALUTAZIONE'!$D$30</definedName>
    <definedName name="bando3_inv_medio">'C. ESP. VALUTAZIONE'!$D$37</definedName>
    <definedName name="bando3_misura">'C. ESP. VALUTAZIONE'!$D$33</definedName>
    <definedName name="bando3_proj_val">'C. ESP. VALUTAZIONE'!$D$36</definedName>
    <definedName name="bando3_tema">'C. ESP. VALUTAZIONE'!$D$32</definedName>
    <definedName name="bgt_proj">ELENCHI!$G$21:$G$26</definedName>
    <definedName name="candidatura">ANAGRAFICA!$D$7</definedName>
    <definedName name="cap_domicilio">ANAGRAFICA!$D$27</definedName>
    <definedName name="cap_residenza">ANAGRAFICA!$D$22</definedName>
    <definedName name="cellulare">ANAGRAFICA!$D$35</definedName>
    <definedName name="codice_fiscale">ANAGRAFICA!$D$30</definedName>
    <definedName name="cognome">ANAGRAFICA!$D$12</definedName>
    <definedName name="COMPETITIVITÀ_IMPRESE">ELENCHI!$B$61:$B$65</definedName>
    <definedName name="comune_domicilio">ANAGRAFICA!$D$26</definedName>
    <definedName name="comune_nascita">ANAGRAFICA!$D$16</definedName>
    <definedName name="comune_residenza">ANAGRAFICA!$D$21</definedName>
    <definedName name="cs1_anno">'A. CURSUS STUDIORUM'!#REF!</definedName>
    <definedName name="cs1_certif">'A. CURSUS STUDIORUM'!#REF!</definedName>
    <definedName name="cs1_durata">'A. CURSUS STUDIORUM'!#REF!</definedName>
    <definedName name="cs1_presso">'A. CURSUS STUDIORUM'!#REF!</definedName>
    <definedName name="cs1_tema">'A. CURSUS STUDIORUM'!#REF!</definedName>
    <definedName name="cs2_anno">'A. CURSUS STUDIORUM'!#REF!</definedName>
    <definedName name="cs2_certif">'A. CURSUS STUDIORUM'!#REF!</definedName>
    <definedName name="cs2_durata">'A. CURSUS STUDIORUM'!#REF!</definedName>
    <definedName name="cs2_presso">'A. CURSUS STUDIORUM'!#REF!</definedName>
    <definedName name="cs2_tema">'A. CURSUS STUDIORUM'!#REF!</definedName>
    <definedName name="cs3_anno">'A. CURSUS STUDIORUM'!#REF!</definedName>
    <definedName name="cs3_certif">'A. CURSUS STUDIORUM'!#REF!</definedName>
    <definedName name="cs3_durata">'A. CURSUS STUDIORUM'!#REF!</definedName>
    <definedName name="cs3_presso">'A. CURSUS STUDIORUM'!#REF!</definedName>
    <definedName name="cs3_tema">'A. CURSUS STUDIORUM'!#REF!</definedName>
    <definedName name="cs4_anno">'A. CURSUS STUDIORUM'!#REF!</definedName>
    <definedName name="cs4_certif">'A. CURSUS STUDIORUM'!#REF!</definedName>
    <definedName name="cs4_durata">'A. CURSUS STUDIORUM'!#REF!</definedName>
    <definedName name="cs4_presso">'A. CURSUS STUDIORUM'!#REF!</definedName>
    <definedName name="cs4_tema">'A. CURSUS STUDIORUM'!#REF!</definedName>
    <definedName name="cs5_anno">'A. CURSUS STUDIORUM'!#REF!</definedName>
    <definedName name="cs5_certif">'A. CURSUS STUDIORUM'!#REF!</definedName>
    <definedName name="cs5_durata">'A. CURSUS STUDIORUM'!#REF!</definedName>
    <definedName name="cs5_presso">'A. CURSUS STUDIORUM'!#REF!</definedName>
    <definedName name="cs5_tema">'A. CURSUS STUDIORUM'!#REF!</definedName>
    <definedName name="data_nascita">ANAGRAFICA!$D$18</definedName>
    <definedName name="dot_anno">'A. CURSUS STUDIORUM'!$D$38</definedName>
    <definedName name="dot_presso">'A. CURSUS STUDIORUM'!$D$39</definedName>
    <definedName name="dot_tema">'A. CURSUS STUDIORUM'!$D$37</definedName>
    <definedName name="dot_titolo">'A. CURSUS STUDIORUM'!$D$40</definedName>
    <definedName name="dot_voto">'A. CURSUS STUDIORUM'!$D$41</definedName>
    <definedName name="ECOINDUSTRIA">ELENCHI!$B$12:$B$21</definedName>
    <definedName name="elenco_ambito">ELENCHI!$D$8:$D$10</definedName>
    <definedName name="elenco_ambito_attivita">ELENCHI!$D$13:$D$14</definedName>
    <definedName name="elenco_dim_tipo">ELENCHI!$F$2:$F$8</definedName>
    <definedName name="elenco_laurea">ELENCHI!$E$2:$E$3</definedName>
    <definedName name="elenco_lingue">ELENCHI!$D$2:$D$5</definedName>
    <definedName name="elenco_proj">ELENCHI!$F$21:$F$25</definedName>
    <definedName name="elenco_pubblic">ELENCHI!$F$11:$F$14</definedName>
    <definedName name="elenco_riferimento">ELENCHI!$D$17:$D$19</definedName>
    <definedName name="elenco_sesso">ELENCHI!$C$2:$C$3</definedName>
    <definedName name="elenco_tematica">ELENCHI!$F$17:$F$18</definedName>
    <definedName name="email">ANAGRAFICA!$D$37</definedName>
    <definedName name="ep1_ambito">'B. ESP. PROFESSIONALI'!$D$19</definedName>
    <definedName name="ep1_attivita">'B. ESP. PROFESSIONALI'!$D$21</definedName>
    <definedName name="ep1_comune">'B. ESP. PROFESSIONALI'!$D$15</definedName>
    <definedName name="ep1_denominazione">'B. ESP. PROFESSIONALI'!$D$14</definedName>
    <definedName name="ep1_dimensione">'B. ESP. PROFESSIONALI'!$D$17</definedName>
    <definedName name="ep1_fine">'B. ESP. PROFESSIONALI'!$D$13</definedName>
    <definedName name="ep1_inizio">'B. ESP. PROFESSIONALI'!$D$12</definedName>
    <definedName name="ep1_provincia">'B. ESP. PROFESSIONALI'!$D$16</definedName>
    <definedName name="ep1_resp">'B. ESP. PROFESSIONALI'!$D$22</definedName>
    <definedName name="ep1_rife">'B. ESP. PROFESSIONALI'!$D$20</definedName>
    <definedName name="ep1_settore">'B. ESP. PROFESSIONALI'!$D$18</definedName>
    <definedName name="ep10_ambito">'B. ESP. PROFESSIONALI'!$D$127</definedName>
    <definedName name="ep10_attivita">'B. ESP. PROFESSIONALI'!$D$129</definedName>
    <definedName name="ep10_comune">'B. ESP. PROFESSIONALI'!$D$123</definedName>
    <definedName name="ep10_denominazione">'B. ESP. PROFESSIONALI'!$D$122</definedName>
    <definedName name="ep10_dimensione">'B. ESP. PROFESSIONALI'!$D$125</definedName>
    <definedName name="ep10_fine">'B. ESP. PROFESSIONALI'!$D$121</definedName>
    <definedName name="ep10_inizio">'B. ESP. PROFESSIONALI'!$D$120</definedName>
    <definedName name="ep10_provincia">'B. ESP. PROFESSIONALI'!$D$124</definedName>
    <definedName name="ep10_resp">'B. ESP. PROFESSIONALI'!$D$130</definedName>
    <definedName name="ep10_rife">'B. ESP. PROFESSIONALI'!$D$128</definedName>
    <definedName name="ep10_settore">'B. ESP. PROFESSIONALI'!$D$126</definedName>
    <definedName name="ep2_ambito">'B. ESP. PROFESSIONALI'!$D$31</definedName>
    <definedName name="ep2_attivita">'B. ESP. PROFESSIONALI'!$D$33</definedName>
    <definedName name="ep2_comune">'B. ESP. PROFESSIONALI'!$D$27</definedName>
    <definedName name="ep2_denominazione">'B. ESP. PROFESSIONALI'!$D$26</definedName>
    <definedName name="ep2_dimensione">'B. ESP. PROFESSIONALI'!$D$29</definedName>
    <definedName name="ep2_fine">'B. ESP. PROFESSIONALI'!$D$25</definedName>
    <definedName name="ep2_inizio">'B. ESP. PROFESSIONALI'!$D$24</definedName>
    <definedName name="ep2_provincia">'B. ESP. PROFESSIONALI'!$D$28</definedName>
    <definedName name="ep2_resp">'B. ESP. PROFESSIONALI'!$D$34</definedName>
    <definedName name="ep2_rife">'B. ESP. PROFESSIONALI'!$D$32</definedName>
    <definedName name="ep2_settore">'B. ESP. PROFESSIONALI'!$D$30</definedName>
    <definedName name="ep3_ambito">'B. ESP. PROFESSIONALI'!$D$43</definedName>
    <definedName name="ep3_attivita">'B. ESP. PROFESSIONALI'!$D$45</definedName>
    <definedName name="ep3_comune">'B. ESP. PROFESSIONALI'!$D$39</definedName>
    <definedName name="ep3_denominazione">'B. ESP. PROFESSIONALI'!$D$38</definedName>
    <definedName name="ep3_dimensione">'B. ESP. PROFESSIONALI'!$D$41</definedName>
    <definedName name="ep3_fine">'B. ESP. PROFESSIONALI'!$D$37</definedName>
    <definedName name="ep3_inizio">'B. ESP. PROFESSIONALI'!$D$36</definedName>
    <definedName name="ep3_provincia">'B. ESP. PROFESSIONALI'!$D$40</definedName>
    <definedName name="ep3_resp">'B. ESP. PROFESSIONALI'!$D$46</definedName>
    <definedName name="ep3_rife">'B. ESP. PROFESSIONALI'!$D$44</definedName>
    <definedName name="ep3_settore">'B. ESP. PROFESSIONALI'!$D$42</definedName>
    <definedName name="ep4_ambito">'B. ESP. PROFESSIONALI'!$D$55</definedName>
    <definedName name="ep4_attivita">'B. ESP. PROFESSIONALI'!$D$57</definedName>
    <definedName name="ep4_comune">'B. ESP. PROFESSIONALI'!$D$51</definedName>
    <definedName name="ep4_denominazione">'B. ESP. PROFESSIONALI'!$D$50</definedName>
    <definedName name="ep4_dimensione">'B. ESP. PROFESSIONALI'!$D$53</definedName>
    <definedName name="ep4_fine">'B. ESP. PROFESSIONALI'!$D$49</definedName>
    <definedName name="ep4_inizio">'B. ESP. PROFESSIONALI'!$D$48</definedName>
    <definedName name="ep4_provincia">'B. ESP. PROFESSIONALI'!$D$52</definedName>
    <definedName name="ep4_resp">'B. ESP. PROFESSIONALI'!$D$58</definedName>
    <definedName name="ep4_rife">'B. ESP. PROFESSIONALI'!$D$56</definedName>
    <definedName name="ep4_settore">'B. ESP. PROFESSIONALI'!$D$54</definedName>
    <definedName name="ep5_ambito">'B. ESP. PROFESSIONALI'!$D$67</definedName>
    <definedName name="ep5_attivita">'B. ESP. PROFESSIONALI'!$D$69</definedName>
    <definedName name="ep5_comune">'B. ESP. PROFESSIONALI'!$D$63</definedName>
    <definedName name="ep5_denominazione">'B. ESP. PROFESSIONALI'!$D$62</definedName>
    <definedName name="ep5_dimensione">'B. ESP. PROFESSIONALI'!$D$65</definedName>
    <definedName name="ep5_fine">'B. ESP. PROFESSIONALI'!$D$61</definedName>
    <definedName name="ep5_inizio">'B. ESP. PROFESSIONALI'!$D$60</definedName>
    <definedName name="ep5_provincia">'B. ESP. PROFESSIONALI'!$D$64</definedName>
    <definedName name="ep5_resp">'B. ESP. PROFESSIONALI'!$D$70</definedName>
    <definedName name="ep5_rife">'B. ESP. PROFESSIONALI'!$D$68</definedName>
    <definedName name="ep5_settore">'B. ESP. PROFESSIONALI'!$D$66</definedName>
    <definedName name="ep6_ambito">'B. ESP. PROFESSIONALI'!$D$79</definedName>
    <definedName name="ep6_attivita">'B. ESP. PROFESSIONALI'!$D$81</definedName>
    <definedName name="ep6_comune">'B. ESP. PROFESSIONALI'!$D$75</definedName>
    <definedName name="ep6_denominazione">'B. ESP. PROFESSIONALI'!$D$74</definedName>
    <definedName name="ep6_dimensione">'B. ESP. PROFESSIONALI'!$D$77</definedName>
    <definedName name="ep6_fine">'B. ESP. PROFESSIONALI'!$D$73</definedName>
    <definedName name="ep6_inizio">'B. ESP. PROFESSIONALI'!$D$72</definedName>
    <definedName name="ep6_provincia">'B. ESP. PROFESSIONALI'!$D$76</definedName>
    <definedName name="ep6_resp">'B. ESP. PROFESSIONALI'!$D$82</definedName>
    <definedName name="ep6_rife">'B. ESP. PROFESSIONALI'!$D$80</definedName>
    <definedName name="ep6_settore">'B. ESP. PROFESSIONALI'!$D$78</definedName>
    <definedName name="ep7_ambito">'B. ESP. PROFESSIONALI'!$D$91</definedName>
    <definedName name="ep7_attivita">'B. ESP. PROFESSIONALI'!$D$93</definedName>
    <definedName name="ep7_comune">'B. ESP. PROFESSIONALI'!$D$87</definedName>
    <definedName name="ep7_denominazione">'B. ESP. PROFESSIONALI'!$D$86</definedName>
    <definedName name="ep7_dimensione">'B. ESP. PROFESSIONALI'!$D$89</definedName>
    <definedName name="ep7_fine">'B. ESP. PROFESSIONALI'!$D$85</definedName>
    <definedName name="ep7_inizio">'B. ESP. PROFESSIONALI'!$D$84</definedName>
    <definedName name="ep7_provincia">'B. ESP. PROFESSIONALI'!$D$88</definedName>
    <definedName name="ep7_resp">'B. ESP. PROFESSIONALI'!$D$94</definedName>
    <definedName name="ep7_rife">'B. ESP. PROFESSIONALI'!$D$92</definedName>
    <definedName name="ep7_settore">'B. ESP. PROFESSIONALI'!$D$90</definedName>
    <definedName name="ep8_ambito">'B. ESP. PROFESSIONALI'!$D$103</definedName>
    <definedName name="ep8_attivita">'B. ESP. PROFESSIONALI'!$D$105</definedName>
    <definedName name="ep8_comune">'B. ESP. PROFESSIONALI'!$D$99</definedName>
    <definedName name="ep8_denominazione">'B. ESP. PROFESSIONALI'!$D$98</definedName>
    <definedName name="ep8_dimensione">'B. ESP. PROFESSIONALI'!$D$101</definedName>
    <definedName name="ep8_fine">'B. ESP. PROFESSIONALI'!$D$97</definedName>
    <definedName name="ep8_inizio">'B. ESP. PROFESSIONALI'!$D$96</definedName>
    <definedName name="ep8_provincia">'B. ESP. PROFESSIONALI'!$D$100</definedName>
    <definedName name="ep8_resp">'B. ESP. PROFESSIONALI'!$D$106</definedName>
    <definedName name="ep8_rife">'B. ESP. PROFESSIONALI'!$D$104</definedName>
    <definedName name="ep8_settore">'B. ESP. PROFESSIONALI'!$D$102</definedName>
    <definedName name="ep9_ambito">'B. ESP. PROFESSIONALI'!$D$115</definedName>
    <definedName name="ep9_attivita">'B. ESP. PROFESSIONALI'!$D$117</definedName>
    <definedName name="ep9_comune">'B. ESP. PROFESSIONALI'!$D$111</definedName>
    <definedName name="ep9_denominazione">'B. ESP. PROFESSIONALI'!$D$110</definedName>
    <definedName name="ep9_dimensione">'B. ESP. PROFESSIONALI'!$D$113</definedName>
    <definedName name="ep9_fine">'B. ESP. PROFESSIONALI'!$D$109</definedName>
    <definedName name="ep9_inizio">'B. ESP. PROFESSIONALI'!$D$108</definedName>
    <definedName name="ep9_provincia">'B. ESP. PROFESSIONALI'!$D$112</definedName>
    <definedName name="ep9_resp">'B. ESP. PROFESSIONALI'!$D$118</definedName>
    <definedName name="ep9_rife">'B. ESP. PROFESSIONALI'!$D$116</definedName>
    <definedName name="ep9_settore">'B. ESP. PROFESSIONALI'!$D$114</definedName>
    <definedName name="fax">ANAGRAFICA!$D$36</definedName>
    <definedName name="GESTIONE_AZIENDALE">ELENCHI!$B$63:$B$64</definedName>
    <definedName name="indirizzo_domicilio">ANAGRAFICA!$D$25</definedName>
    <definedName name="indirizzo_residenza">ANAGRAFICA!$D$20</definedName>
    <definedName name="INDUSTRIA_DELLA_SALUTE">ELENCHI!$B$27:$B$32</definedName>
    <definedName name="INDUSTRIE_CREATIVE_E_CULTURALI">ELENCHI!$B$22:$B$26</definedName>
    <definedName name="intestatario_partita_iva">ANAGRAFICA!$D$32</definedName>
    <definedName name="istruzioni_bianco">ANAGRAFICA!$D$1</definedName>
    <definedName name="istruzioni_giallo">ANAGRAFICA!$D$2</definedName>
    <definedName name="istruzioni_rosso">ANAGRAFICA!$D$4</definedName>
    <definedName name="istruzioni_verde">ANAGRAFICA!$D$3</definedName>
    <definedName name="l1_anno">'A. CURSUS STUDIORUM'!$D$13</definedName>
    <definedName name="l1_presso">'A. CURSUS STUDIORUM'!$D$14</definedName>
    <definedName name="l1_tema">'A. CURSUS STUDIORUM'!$D$12</definedName>
    <definedName name="l1_tipo">'A. CURSUS STUDIORUM'!$D$11</definedName>
    <definedName name="l1_titolo">'A. CURSUS STUDIORUM'!$D$15</definedName>
    <definedName name="l1_voto">'A. CURSUS STUDIORUM'!$D$16</definedName>
    <definedName name="l11_anno">'A. CURSUS STUDIORUM'!$D$19</definedName>
    <definedName name="l11_presso">'A. CURSUS STUDIORUM'!$D$20</definedName>
    <definedName name="l11_tema">'A. CURSUS STUDIORUM'!$D$18</definedName>
    <definedName name="l11_titolo">'A. CURSUS STUDIORUM'!$D$21</definedName>
    <definedName name="l2_anno">'A. CURSUS STUDIORUM'!$D$25</definedName>
    <definedName name="l2_presso">'A. CURSUS STUDIORUM'!$D$26</definedName>
    <definedName name="l2_tema">'A. CURSUS STUDIORUM'!$D$24</definedName>
    <definedName name="l2_tipo">'A. CURSUS STUDIORUM'!$D$23</definedName>
    <definedName name="l2_titolo">'A. CURSUS STUDIORUM'!$D$27</definedName>
    <definedName name="l2_voto">'A. CURSUS STUDIORUM'!$D$28</definedName>
    <definedName name="l21_anno">'A. CURSUS STUDIORUM'!$D$31</definedName>
    <definedName name="l21_presso">'A. CURSUS STUDIORUM'!$D$32</definedName>
    <definedName name="l21_tema">'A. CURSUS STUDIORUM'!$D$30</definedName>
    <definedName name="l21_titolo">'A. CURSUS STUDIORUM'!$D$33</definedName>
    <definedName name="lingua_madre">ANAGRAFICA!$D$42</definedName>
    <definedName name="lingua1">ANAGRAFICA!$D$43</definedName>
    <definedName name="lingua1_livello">ANAGRAFICA!$D$44</definedName>
    <definedName name="lingua2">ANAGRAFICA!$D$45</definedName>
    <definedName name="lingua2_livello">ANAGRAFICA!$D$46</definedName>
    <definedName name="lingua3">ANAGRAFICA!$D$47</definedName>
    <definedName name="lingua3_livello">ANAGRAFICA!$D$48</definedName>
    <definedName name="livello_proj">ELENCHI!$G$2:$G$5</definedName>
    <definedName name="m2l_anno">'A. CURSUS STUDIORUM'!$D$46</definedName>
    <definedName name="m2l_presso">'A. CURSUS STUDIORUM'!$D$47</definedName>
    <definedName name="m2l_tema">'A. CURSUS STUDIORUM'!$D$45</definedName>
    <definedName name="m2l_titolo">'A. CURSUS STUDIORUM'!$D$48</definedName>
    <definedName name="m2l_voto">'A. CURSUS STUDIORUM'!$D$49</definedName>
    <definedName name="Macroaree">ELENCHI!$A$2:$A$12</definedName>
    <definedName name="MANIFATTURIERO_AVANZATO">ELENCHI!$B$33:$B$37</definedName>
    <definedName name="MOBILITÀ_SOSTENIBILE">ELENCHI!$B$38:$B$41</definedName>
    <definedName name="nome">ANAGRAFICA!$D$11</definedName>
    <definedName name="partita_iva">ANAGRAFICA!$D$31</definedName>
    <definedName name="partner_proj">ELENCHI!$G$15:$G$18</definedName>
    <definedName name="pec">ANAGRAFICA!$D$38</definedName>
    <definedName name="provincia_domicilio">ANAGRAFICA!$D$28</definedName>
    <definedName name="provincia_nascita">ANAGRAFICA!$D$17</definedName>
    <definedName name="provincia_residenza">ANAGRAFICA!$D$23</definedName>
    <definedName name="pub1_anno">'B. ESP. PROFESSIONALI'!#REF!</definedName>
    <definedName name="pub1_rife">'B. ESP. PROFESSIONALI'!#REF!</definedName>
    <definedName name="pub1_riferibile">'B. ESP. PROFESSIONALI'!#REF!</definedName>
    <definedName name="pub1_tipo">'B. ESP. PROFESSIONALI'!#REF!</definedName>
    <definedName name="pub1_titolo">'B. ESP. PROFESSIONALI'!#REF!</definedName>
    <definedName name="pub2_anno">'B. ESP. PROFESSIONALI'!#REF!</definedName>
    <definedName name="pub2_rife">'B. ESP. PROFESSIONALI'!#REF!</definedName>
    <definedName name="pub2_riferibile">'B. ESP. PROFESSIONALI'!#REF!</definedName>
    <definedName name="pub2_tipo">'B. ESP. PROFESSIONALI'!#REF!</definedName>
    <definedName name="pub2_titolo">'B. ESP. PROFESSIONALI'!#REF!</definedName>
    <definedName name="pub3_anno">'B. ESP. PROFESSIONALI'!#REF!</definedName>
    <definedName name="pub3_rife">'B. ESP. PROFESSIONALI'!#REF!</definedName>
    <definedName name="pub3_riferibile">'B. ESP. PROFESSIONALI'!#REF!</definedName>
    <definedName name="pub3_tipo">'B. ESP. PROFESSIONALI'!#REF!</definedName>
    <definedName name="pub3_titolo">'B. ESP. PROFESSIONALI'!#REF!</definedName>
    <definedName name="pub4_anno">'B. ESP. PROFESSIONALI'!#REF!</definedName>
    <definedName name="pub4_rife">'B. ESP. PROFESSIONALI'!#REF!</definedName>
    <definedName name="pub4_riferibile">'B. ESP. PROFESSIONALI'!#REF!</definedName>
    <definedName name="pub4_tipo">'B. ESP. PROFESSIONALI'!#REF!</definedName>
    <definedName name="pub4_titolo">'B. ESP. PROFESSIONALI'!#REF!</definedName>
    <definedName name="pub5_anno">'B. ESP. PROFESSIONALI'!#REF!</definedName>
    <definedName name="pub5_rife">'B. ESP. PROFESSIONALI'!#REF!</definedName>
    <definedName name="pub5_riferibile">'B. ESP. PROFESSIONALI'!#REF!</definedName>
    <definedName name="pub5_tipo">'B. ESP. PROFESSIONALI'!#REF!</definedName>
    <definedName name="pub5_titolo">'B. ESP. PROFESSIONALI'!#REF!</definedName>
    <definedName name="ruolo_proj">ELENCHI!$G$29:$G$35</definedName>
    <definedName name="sesso">ANAGRAFICA!$D$13</definedName>
    <definedName name="SMART_CITIES_AND_COMMUNITIES">ELENCHI!$B$42:$B$49</definedName>
    <definedName name="spec_principale">ANAGRAFICA!$D$53</definedName>
    <definedName name="spec_secondaria">ANAGRAFICA!$D$58</definedName>
    <definedName name="stato_nascita">ANAGRAFICA!$D$15</definedName>
    <definedName name="TECNOLOGIE_DIGITALI_E_CIBERNETICHE">ELENCHI!$B$58:$B$60</definedName>
    <definedName name="TECNOLOGIE_INDUSTRIALI_ABILITANTI">ELENCHI!$B$50:$B$57</definedName>
    <definedName name="telefono">ANAGRAFICA!$D$34</definedName>
    <definedName name="tempo_proj">ELENCHI!$G$8:$G$12</definedName>
    <definedName name="_xlnm.Print_Titles" localSheetId="1">'A. CURSUS STUDIORUM'!$6:$8</definedName>
    <definedName name="_xlnm.Print_Titles" localSheetId="2">'B. ESP. PROFESSIONALI'!$6:$8</definedName>
    <definedName name="_xlnm.Print_Titles" localSheetId="3">'C. ESP. VALUTAZIONE'!$6:$8</definedName>
    <definedName name="_xlnm.Print_Titles" localSheetId="4">MOTIVAZIONI!$6:$8</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T2" i="8" l="1"/>
  <c r="FI2" i="8"/>
  <c r="EX2" i="8"/>
  <c r="EM2" i="8"/>
  <c r="EB2" i="8"/>
  <c r="DQ2" i="8"/>
  <c r="DF2" i="8"/>
  <c r="CU2" i="8"/>
  <c r="CJ2" i="8"/>
  <c r="BY2" i="8"/>
  <c r="FS2" i="8"/>
  <c r="FH2" i="8"/>
  <c r="EW2" i="8"/>
  <c r="EL2" i="8"/>
  <c r="EA2" i="8"/>
  <c r="DP2" i="8"/>
  <c r="DE2" i="8"/>
  <c r="CT2" i="8"/>
  <c r="CI2" i="8"/>
  <c r="BX2" i="8"/>
  <c r="GX2" i="8"/>
  <c r="GW2" i="8"/>
  <c r="GV2" i="8"/>
  <c r="GU2" i="8"/>
  <c r="GT2" i="8"/>
  <c r="GS2" i="8"/>
  <c r="GR2" i="8"/>
  <c r="GQ2" i="8"/>
  <c r="GP2" i="8"/>
  <c r="GO2" i="8"/>
  <c r="GN2" i="8"/>
  <c r="GM2" i="8"/>
  <c r="GL2" i="8"/>
  <c r="GK2" i="8"/>
  <c r="GJ2" i="8"/>
  <c r="GI2" i="8"/>
  <c r="GH2" i="8"/>
  <c r="GG2" i="8"/>
  <c r="GF2" i="8"/>
  <c r="GE2" i="8"/>
  <c r="GD2" i="8"/>
  <c r="GC2" i="8"/>
  <c r="GB2" i="8"/>
  <c r="GA2" i="8"/>
  <c r="FZ2" i="8"/>
  <c r="FY2" i="8"/>
  <c r="FX2" i="8"/>
  <c r="FW2" i="8"/>
  <c r="FV2" i="8"/>
  <c r="FU2" i="8"/>
  <c r="FR2" i="8"/>
  <c r="FQ2" i="8"/>
  <c r="FP2" i="8"/>
  <c r="FO2" i="8"/>
  <c r="FN2" i="8"/>
  <c r="FM2" i="8"/>
  <c r="FL2" i="8"/>
  <c r="FK2" i="8"/>
  <c r="FJ2" i="8"/>
  <c r="FG2" i="8"/>
  <c r="FF2" i="8"/>
  <c r="FE2" i="8"/>
  <c r="FD2" i="8"/>
  <c r="FC2" i="8"/>
  <c r="FB2" i="8"/>
  <c r="FA2" i="8"/>
  <c r="EZ2" i="8"/>
  <c r="EY2" i="8"/>
  <c r="EV2" i="8"/>
  <c r="EU2" i="8"/>
  <c r="ET2" i="8"/>
  <c r="ES2" i="8"/>
  <c r="ER2" i="8"/>
  <c r="EQ2" i="8"/>
  <c r="EP2" i="8"/>
  <c r="EO2" i="8"/>
  <c r="EN2" i="8"/>
  <c r="EK2" i="8"/>
  <c r="EJ2" i="8"/>
  <c r="EI2" i="8"/>
  <c r="EH2" i="8"/>
  <c r="EG2" i="8"/>
  <c r="EF2" i="8"/>
  <c r="EE2" i="8"/>
  <c r="ED2" i="8"/>
  <c r="EC2" i="8"/>
  <c r="DZ2" i="8"/>
  <c r="DY2" i="8"/>
  <c r="DX2" i="8"/>
  <c r="DW2" i="8"/>
  <c r="DV2" i="8"/>
  <c r="DU2" i="8"/>
  <c r="DT2" i="8"/>
  <c r="DS2" i="8"/>
  <c r="DR2" i="8"/>
  <c r="DO2" i="8"/>
  <c r="DN2" i="8"/>
  <c r="DM2" i="8"/>
  <c r="DL2" i="8"/>
  <c r="DK2" i="8"/>
  <c r="DJ2" i="8"/>
  <c r="DI2" i="8"/>
  <c r="DH2" i="8"/>
  <c r="DG2" i="8"/>
  <c r="DD2" i="8"/>
  <c r="DC2" i="8"/>
  <c r="DB2" i="8"/>
  <c r="DA2" i="8"/>
  <c r="CZ2" i="8"/>
  <c r="CY2" i="8"/>
  <c r="CX2" i="8"/>
  <c r="CW2" i="8"/>
  <c r="CV2" i="8"/>
  <c r="CS2" i="8"/>
  <c r="CR2" i="8"/>
  <c r="CQ2" i="8"/>
  <c r="CP2" i="8"/>
  <c r="CO2" i="8"/>
  <c r="CN2" i="8"/>
  <c r="CM2" i="8"/>
  <c r="CL2" i="8"/>
  <c r="CK2" i="8"/>
  <c r="CH2" i="8"/>
  <c r="CG2" i="8"/>
  <c r="CF2" i="8"/>
  <c r="CE2" i="8"/>
  <c r="CD2" i="8"/>
  <c r="CC2" i="8"/>
  <c r="CB2" i="8"/>
  <c r="CA2" i="8"/>
  <c r="BZ2" i="8"/>
  <c r="BW2" i="8"/>
  <c r="BV2" i="8"/>
  <c r="BU2" i="8"/>
  <c r="BT2" i="8"/>
  <c r="BS2" i="8"/>
  <c r="BQ2" i="8"/>
  <c r="BR2" i="8"/>
  <c r="BP2" i="8"/>
  <c r="BO2" i="8"/>
  <c r="BN2" i="8"/>
  <c r="BM2" i="8"/>
  <c r="BL2" i="8"/>
  <c r="BK2" i="8"/>
  <c r="BJ2" i="8"/>
  <c r="BI2" i="8"/>
  <c r="BH2" i="8"/>
  <c r="BG2" i="8"/>
  <c r="BF2" i="8"/>
  <c r="BE2" i="8"/>
  <c r="BD2" i="8"/>
  <c r="BC2" i="8"/>
  <c r="BB2" i="8"/>
  <c r="BA2" i="8"/>
  <c r="AZ2" i="8"/>
  <c r="AY2" i="8"/>
  <c r="AX2" i="8"/>
  <c r="AW2" i="8"/>
  <c r="AV2" i="8"/>
  <c r="AU2" i="8"/>
  <c r="AT2" i="8"/>
  <c r="AS2" i="8"/>
  <c r="AR2" i="8"/>
  <c r="AQ2" i="8"/>
  <c r="AO2" i="8"/>
  <c r="AP2" i="8"/>
  <c r="AN2" i="8"/>
  <c r="AM2" i="8"/>
  <c r="AL2" i="8"/>
  <c r="AK2" i="8"/>
  <c r="AJ2" i="8"/>
  <c r="AH2" i="8"/>
  <c r="AG2" i="8"/>
  <c r="AF2" i="8"/>
  <c r="AI2" i="8"/>
  <c r="AE2" i="8"/>
  <c r="AD2" i="8"/>
  <c r="AC2" i="8"/>
  <c r="AB2" i="8"/>
  <c r="AA2" i="8"/>
  <c r="Z2" i="8"/>
  <c r="Y2" i="8"/>
  <c r="X2" i="8"/>
  <c r="W2" i="8"/>
  <c r="V2" i="8"/>
  <c r="U2" i="8"/>
  <c r="T2" i="8"/>
  <c r="S2" i="8"/>
  <c r="R2" i="8"/>
  <c r="Q2" i="8"/>
  <c r="P2" i="8"/>
  <c r="O2" i="8"/>
  <c r="M2" i="8"/>
  <c r="N2" i="8"/>
  <c r="L2" i="8"/>
  <c r="K2" i="8"/>
  <c r="I2" i="8"/>
  <c r="J2" i="8"/>
  <c r="H2" i="8"/>
  <c r="G2" i="8"/>
  <c r="F2" i="8"/>
  <c r="E2" i="8"/>
  <c r="D2" i="8"/>
  <c r="C2" i="8"/>
  <c r="B2" i="8"/>
  <c r="A2" i="8"/>
  <c r="D42" i="6"/>
  <c r="D14" i="6"/>
  <c r="D41" i="6"/>
  <c r="D40" i="6"/>
  <c r="D39" i="6"/>
  <c r="D61" i="6"/>
  <c r="D60" i="6"/>
  <c r="D59" i="6"/>
  <c r="D58" i="6"/>
  <c r="D57" i="6"/>
  <c r="D56" i="6"/>
  <c r="D55" i="6"/>
  <c r="D54" i="6"/>
  <c r="D53" i="6"/>
  <c r="D52" i="6"/>
  <c r="D47" i="6"/>
  <c r="D46" i="6"/>
  <c r="D45" i="6"/>
  <c r="D44" i="6"/>
  <c r="D33" i="6"/>
  <c r="D32" i="6"/>
  <c r="D31" i="6"/>
  <c r="D30" i="6"/>
  <c r="D29" i="6"/>
  <c r="D28" i="6"/>
  <c r="D27" i="6"/>
  <c r="D26" i="6"/>
  <c r="D25" i="6"/>
  <c r="D24" i="6"/>
  <c r="D19" i="6" l="1"/>
  <c r="D18" i="6"/>
  <c r="D17" i="6"/>
  <c r="D16" i="6"/>
  <c r="D13" i="6"/>
  <c r="D12" i="6"/>
  <c r="D11" i="6"/>
  <c r="D4" i="6" l="1"/>
  <c r="D3" i="6"/>
  <c r="D2" i="6"/>
  <c r="D1" i="6"/>
  <c r="D4" i="5"/>
  <c r="D3" i="5"/>
  <c r="D2" i="5"/>
  <c r="D1" i="5"/>
  <c r="D4" i="4"/>
  <c r="D3" i="4"/>
  <c r="D2" i="4"/>
  <c r="D1" i="4"/>
  <c r="D4" i="3"/>
  <c r="D3" i="3"/>
  <c r="D2" i="3"/>
  <c r="D1" i="3"/>
  <c r="D7" i="2" l="1"/>
  <c r="D7" i="6" l="1"/>
  <c r="D7" i="5"/>
  <c r="D7" i="4"/>
  <c r="D7" i="3"/>
</calcChain>
</file>

<file path=xl/comments1.xml><?xml version="1.0" encoding="utf-8"?>
<comments xmlns="http://schemas.openxmlformats.org/spreadsheetml/2006/main">
  <authors>
    <author>Carlo Borelli</author>
  </authors>
  <commentList>
    <comment ref="D7" authorId="0" shapeId="0">
      <text>
        <r>
          <rPr>
            <sz val="9"/>
            <color indexed="81"/>
            <rFont val="Tahoma"/>
            <family val="2"/>
          </rPr>
          <t>Campo a compilazione automatica</t>
        </r>
      </text>
    </comment>
    <comment ref="D11" authorId="0" shapeId="0">
      <text>
        <r>
          <rPr>
            <sz val="9"/>
            <color indexed="81"/>
            <rFont val="Tahoma"/>
            <family val="2"/>
          </rPr>
          <t>Indicare il proprio nome</t>
        </r>
      </text>
    </comment>
    <comment ref="D12" authorId="0" shapeId="0">
      <text>
        <r>
          <rPr>
            <sz val="9"/>
            <color indexed="81"/>
            <rFont val="Tahoma"/>
            <family val="2"/>
          </rPr>
          <t>Indicare il proprio cognome</t>
        </r>
      </text>
    </comment>
    <comment ref="D13" authorId="0" shapeId="0">
      <text>
        <r>
          <rPr>
            <sz val="9"/>
            <color indexed="81"/>
            <rFont val="Tahoma"/>
            <family val="2"/>
          </rPr>
          <t>Utilizzare la tendina per selezionare il proprio sesso</t>
        </r>
      </text>
    </comment>
    <comment ref="D15" authorId="0" shapeId="0">
      <text>
        <r>
          <rPr>
            <sz val="9"/>
            <color indexed="81"/>
            <rFont val="Tahoma"/>
            <family val="2"/>
          </rPr>
          <t>Indicare lo Stato in cui si è nati</t>
        </r>
      </text>
    </comment>
    <comment ref="D16" authorId="0" shapeId="0">
      <text>
        <r>
          <rPr>
            <sz val="9"/>
            <color indexed="81"/>
            <rFont val="Tahoma"/>
            <family val="2"/>
          </rPr>
          <t>Indicare il comune in cui si è nati</t>
        </r>
      </text>
    </comment>
    <comment ref="D17" authorId="0" shapeId="0">
      <text>
        <r>
          <rPr>
            <sz val="9"/>
            <color indexed="81"/>
            <rFont val="Tahoma"/>
            <family val="2"/>
          </rPr>
          <t>Indicare la provincia in cui si è nati (per Stati esteri indicare "EE")</t>
        </r>
      </text>
    </comment>
    <comment ref="D18" authorId="0" shapeId="0">
      <text>
        <r>
          <rPr>
            <sz val="9"/>
            <color indexed="81"/>
            <rFont val="Tahoma"/>
            <family val="2"/>
          </rPr>
          <t xml:space="preserve">Indicare la data di nascita utilizzando il formato </t>
        </r>
        <r>
          <rPr>
            <b/>
            <sz val="9"/>
            <color indexed="81"/>
            <rFont val="Tahoma"/>
            <family val="2"/>
          </rPr>
          <t>gg/mm/aaaa</t>
        </r>
      </text>
    </comment>
    <comment ref="D20" authorId="0" shapeId="0">
      <text>
        <r>
          <rPr>
            <sz val="9"/>
            <color indexed="81"/>
            <rFont val="Tahoma"/>
            <family val="2"/>
          </rPr>
          <t>Indicare l'indirizzo in cui si risiede</t>
        </r>
      </text>
    </comment>
    <comment ref="D21" authorId="0" shapeId="0">
      <text>
        <r>
          <rPr>
            <sz val="9"/>
            <color indexed="81"/>
            <rFont val="Tahoma"/>
            <family val="2"/>
          </rPr>
          <t>Indicare il comune in cui si risiede</t>
        </r>
      </text>
    </comment>
    <comment ref="D22" authorId="0" shapeId="0">
      <text>
        <r>
          <rPr>
            <sz val="9"/>
            <color indexed="81"/>
            <rFont val="Tahoma"/>
            <family val="2"/>
          </rPr>
          <t>Indicare il CAP del comune in cui si risiede</t>
        </r>
      </text>
    </comment>
    <comment ref="D23" authorId="0" shapeId="0">
      <text>
        <r>
          <rPr>
            <sz val="9"/>
            <color indexed="81"/>
            <rFont val="Tahoma"/>
            <family val="2"/>
          </rPr>
          <t>Indicare la provincia in cui si risiede (per Stati esteri indicare "EE")</t>
        </r>
      </text>
    </comment>
    <comment ref="D25" authorId="0" shapeId="0">
      <text>
        <r>
          <rPr>
            <sz val="9"/>
            <color indexed="81"/>
            <rFont val="Tahoma"/>
            <family val="2"/>
          </rPr>
          <t>Indicare solo se diverso da quello di residenza</t>
        </r>
      </text>
    </comment>
    <comment ref="D26" authorId="0" shapeId="0">
      <text>
        <r>
          <rPr>
            <sz val="9"/>
            <color indexed="81"/>
            <rFont val="Tahoma"/>
            <family val="2"/>
          </rPr>
          <t>Indicare solo se diverso da quello di residenza</t>
        </r>
      </text>
    </comment>
    <comment ref="D27" authorId="0" shapeId="0">
      <text>
        <r>
          <rPr>
            <sz val="9"/>
            <color indexed="81"/>
            <rFont val="Tahoma"/>
            <family val="2"/>
          </rPr>
          <t>Indicare solo se diverso da quello di residenza</t>
        </r>
      </text>
    </comment>
    <comment ref="D28" authorId="0" shapeId="0">
      <text>
        <r>
          <rPr>
            <sz val="9"/>
            <color indexed="81"/>
            <rFont val="Tahoma"/>
            <family val="2"/>
          </rPr>
          <t>Indicare solo se diversa da quella di residenza</t>
        </r>
      </text>
    </comment>
    <comment ref="D30" authorId="0" shapeId="0">
      <text>
        <r>
          <rPr>
            <sz val="9"/>
            <color indexed="81"/>
            <rFont val="Tahoma"/>
            <family val="2"/>
          </rPr>
          <t>Indicare il proprio codice fiscale personale</t>
        </r>
      </text>
    </comment>
    <comment ref="D31" authorId="0" shapeId="0">
      <text>
        <r>
          <rPr>
            <sz val="9"/>
            <color indexed="81"/>
            <rFont val="Tahoma"/>
            <family val="2"/>
          </rPr>
          <t>Indicare la propria partita IVA, che deve essere attiva al momento della presentazione della domanda</t>
        </r>
      </text>
    </comment>
    <comment ref="D32" authorId="0" shapeId="0">
      <text>
        <r>
          <rPr>
            <sz val="9"/>
            <color indexed="81"/>
            <rFont val="Tahoma"/>
            <family val="2"/>
          </rPr>
          <t>Se nella cella precedente si è indicata la partita IVA di ditte individuali, studi professionali associati o società tra professionisti, indicarne la denominazione</t>
        </r>
      </text>
    </comment>
    <comment ref="D34" authorId="0" shapeId="0">
      <text>
        <r>
          <rPr>
            <sz val="9"/>
            <color indexed="81"/>
            <rFont val="Tahoma"/>
            <family val="2"/>
          </rPr>
          <t>Indicare il proprio numero di telefono</t>
        </r>
      </text>
    </comment>
    <comment ref="D35" authorId="0" shapeId="0">
      <text>
        <r>
          <rPr>
            <sz val="9"/>
            <color indexed="81"/>
            <rFont val="Tahoma"/>
            <family val="2"/>
          </rPr>
          <t>Indicare il proprio numero di cellulare</t>
        </r>
      </text>
    </comment>
    <comment ref="D36" authorId="0" shapeId="0">
      <text>
        <r>
          <rPr>
            <sz val="9"/>
            <color indexed="81"/>
            <rFont val="Tahoma"/>
            <family val="2"/>
          </rPr>
          <t>Indicare - se disponibile - il proprio numero di fax</t>
        </r>
      </text>
    </comment>
    <comment ref="D37" authorId="0" shapeId="0">
      <text>
        <r>
          <rPr>
            <sz val="9"/>
            <color indexed="81"/>
            <rFont val="Tahoma"/>
            <family val="2"/>
          </rPr>
          <t>Indicare il proprio indirizzo di posta elettronica</t>
        </r>
      </text>
    </comment>
    <comment ref="D38" authorId="0" shapeId="0">
      <text>
        <r>
          <rPr>
            <sz val="9"/>
            <color indexed="81"/>
            <rFont val="Tahoma"/>
            <family val="2"/>
          </rPr>
          <t>Indicare il proprio indirizzo di Posta Elettronica Certificata (PEC)</t>
        </r>
      </text>
    </comment>
    <comment ref="D42" authorId="0" shapeId="0">
      <text>
        <r>
          <rPr>
            <sz val="9"/>
            <color indexed="81"/>
            <rFont val="Tahoma"/>
            <family val="2"/>
          </rPr>
          <t>Indicare la propria lingua madre</t>
        </r>
      </text>
    </comment>
    <comment ref="D43" authorId="0" shapeId="0">
      <text>
        <r>
          <rPr>
            <sz val="9"/>
            <color indexed="81"/>
            <rFont val="Tahoma"/>
            <family val="2"/>
          </rPr>
          <t>Indicare - se conosciuta - una prima lingua straniera</t>
        </r>
      </text>
    </comment>
    <comment ref="D44" authorId="0" shapeId="0">
      <text>
        <r>
          <rPr>
            <sz val="9"/>
            <color indexed="81"/>
            <rFont val="Tahoma"/>
            <family val="2"/>
          </rPr>
          <t>Utilizzare la tendina per selezionare il livello di conoscenza della lingua eventualmente indicata nella cella precedente</t>
        </r>
      </text>
    </comment>
    <comment ref="D45" authorId="0" shapeId="0">
      <text>
        <r>
          <rPr>
            <sz val="9"/>
            <color indexed="81"/>
            <rFont val="Tahoma"/>
            <family val="2"/>
          </rPr>
          <t>Indicare - se conosciuta - una seconda lingua straniera</t>
        </r>
      </text>
    </comment>
    <comment ref="D46" authorId="0" shapeId="0">
      <text>
        <r>
          <rPr>
            <sz val="9"/>
            <color indexed="81"/>
            <rFont val="Tahoma"/>
            <family val="2"/>
          </rPr>
          <t>Utilizzare la tendina per selezionare il livello di conoscenza della lingua eventualmente indicata nella cella precedente</t>
        </r>
      </text>
    </comment>
    <comment ref="D47" authorId="0" shapeId="0">
      <text>
        <r>
          <rPr>
            <sz val="9"/>
            <color indexed="81"/>
            <rFont val="Tahoma"/>
            <family val="2"/>
          </rPr>
          <t>Indicare - se conosciuta - una terza lingua straniera</t>
        </r>
      </text>
    </comment>
    <comment ref="D48" authorId="0" shapeId="0">
      <text>
        <r>
          <rPr>
            <sz val="9"/>
            <color indexed="81"/>
            <rFont val="Tahoma"/>
            <family val="2"/>
          </rPr>
          <t>Utilizzare la tendina per selezionare il livello di conoscenza della lingua eventualmente indicata nella cella precedente</t>
        </r>
      </text>
    </comment>
    <comment ref="D53" authorId="0" shapeId="0">
      <text>
        <r>
          <rPr>
            <sz val="9"/>
            <color indexed="81"/>
            <rFont val="Tahoma"/>
            <family val="2"/>
          </rPr>
          <t>Utilizzare la tendina per selezionare la macro-area principale per cui ci si candida</t>
        </r>
      </text>
    </comment>
    <comment ref="D54" authorId="0" shapeId="0">
      <text>
        <r>
          <rPr>
            <sz val="9"/>
            <color indexed="81"/>
            <rFont val="Tahoma"/>
            <family val="2"/>
          </rPr>
          <t>Utilizzare la tendina per selezionare, nell'ambito della macro-area principale scelta, la sotto-area principale per cui ci si candida</t>
        </r>
      </text>
    </comment>
    <comment ref="D55" authorId="0" shapeId="0">
      <text>
        <r>
          <rPr>
            <sz val="9"/>
            <color indexed="81"/>
            <rFont val="Tahoma"/>
            <family val="2"/>
          </rPr>
          <t>Utilizzare la tendina per selezionare, nell'ambito della macro-area principale scelta, la sotto-area principale per cui ci si candida</t>
        </r>
      </text>
    </comment>
    <comment ref="D56" authorId="0" shapeId="0">
      <text>
        <r>
          <rPr>
            <sz val="9"/>
            <color indexed="81"/>
            <rFont val="Tahoma"/>
            <family val="2"/>
          </rPr>
          <t>Utilizzare la tendina per selezionare, nell'ambito della macro-area principale scelta, la sotto-area principale per cui ci si candida</t>
        </r>
      </text>
    </comment>
    <comment ref="D58" authorId="0" shapeId="0">
      <text>
        <r>
          <rPr>
            <sz val="9"/>
            <color indexed="81"/>
            <rFont val="Tahoma"/>
            <family val="2"/>
          </rPr>
          <t>Se si vuole, utilizzare la tendina per selezionare la macro-area secondaria per cui ci si candida. Eventualmente, qualora si ritenga di avere una competenza trasversale nell'ambito di una data macro-area, può coincidere con la macro-area principale indicata sopra</t>
        </r>
      </text>
    </comment>
    <comment ref="D59" authorId="0" shapeId="0">
      <text>
        <r>
          <rPr>
            <sz val="9"/>
            <color indexed="81"/>
            <rFont val="Tahoma"/>
            <family val="2"/>
          </rPr>
          <t>Utilizzare la tendina per selezionare, nell'ambito della macro-area secondaria scelta, la sotto-area principale per cui ci si candida</t>
        </r>
      </text>
    </comment>
    <comment ref="D60" authorId="0" shapeId="0">
      <text>
        <r>
          <rPr>
            <sz val="9"/>
            <color indexed="81"/>
            <rFont val="Tahoma"/>
            <family val="2"/>
          </rPr>
          <t>Se si vuole, utilizzare la tendina per selezionare, nell'ambito della macro-area secondaria scelta, la sotto-area secondaria per cui ci si candida</t>
        </r>
      </text>
    </comment>
    <comment ref="D61" authorId="0" shapeId="0">
      <text>
        <r>
          <rPr>
            <sz val="9"/>
            <color indexed="81"/>
            <rFont val="Tahoma"/>
            <family val="2"/>
          </rPr>
          <t>Se si vuole, utilizzare la tendina per selezionare, nell'ambito della macro-area secondaria scelta, la sotto-area terziaria per cui ci si candida</t>
        </r>
      </text>
    </comment>
  </commentList>
</comments>
</file>

<file path=xl/comments2.xml><?xml version="1.0" encoding="utf-8"?>
<comments xmlns="http://schemas.openxmlformats.org/spreadsheetml/2006/main">
  <authors>
    <author>Carlo Borelli</author>
    <author>Carlo F. Borelli</author>
  </authors>
  <commentList>
    <comment ref="D7" authorId="0" shapeId="0">
      <text>
        <r>
          <rPr>
            <sz val="9"/>
            <color indexed="81"/>
            <rFont val="Tahoma"/>
            <family val="2"/>
          </rPr>
          <t>Campo a compilazione automatica</t>
        </r>
      </text>
    </comment>
    <comment ref="D11" authorId="1" shapeId="0">
      <text>
        <r>
          <rPr>
            <sz val="9"/>
            <color indexed="81"/>
            <rFont val="Tahoma"/>
            <family val="2"/>
          </rPr>
          <t>Utilizzare la tendina per selezionare il tipo di laurea conseguita</t>
        </r>
      </text>
    </comment>
    <comment ref="D12" authorId="1" shapeId="0">
      <text>
        <r>
          <rPr>
            <sz val="9"/>
            <color indexed="81"/>
            <rFont val="Tahoma"/>
            <family val="2"/>
          </rPr>
          <t>Indicare la materia in cui si è conseguita la laurea (p.e. Ingegneria Meccanica)</t>
        </r>
      </text>
    </comment>
    <comment ref="D13" authorId="1" shapeId="0">
      <text>
        <r>
          <rPr>
            <sz val="9"/>
            <color indexed="81"/>
            <rFont val="Tahoma"/>
            <family val="2"/>
          </rPr>
          <t>Indicare l'anno di conseguimento della laurea</t>
        </r>
      </text>
    </comment>
    <comment ref="D14" authorId="1" shapeId="0">
      <text>
        <r>
          <rPr>
            <sz val="9"/>
            <color indexed="81"/>
            <rFont val="Tahoma"/>
            <family val="2"/>
          </rPr>
          <t>Indicare l'Ateneo presso cui si è conseguita la laurea (p.e. Università degli Studi di Milano)</t>
        </r>
      </text>
    </comment>
    <comment ref="D15" authorId="1" shapeId="0">
      <text>
        <r>
          <rPr>
            <sz val="9"/>
            <color indexed="81"/>
            <rFont val="Tahoma"/>
            <family val="2"/>
          </rPr>
          <t>Indicare il titolo della tesi di laurea</t>
        </r>
      </text>
    </comment>
    <comment ref="D16" authorId="1" shapeId="0">
      <text>
        <r>
          <rPr>
            <sz val="9"/>
            <color indexed="81"/>
            <rFont val="Tahoma"/>
            <family val="2"/>
          </rPr>
          <t>Indicare il voto conseguito dando evidenza anche al punteggio massimo conseguibile (p.e. 105/110 o 110/110 e lode)</t>
        </r>
      </text>
    </comment>
    <comment ref="D18" authorId="1" shapeId="0">
      <text>
        <r>
          <rPr>
            <sz val="9"/>
            <color indexed="81"/>
            <rFont val="Tahoma"/>
            <family val="2"/>
          </rPr>
          <t>Qualora la laurea conseguita sia di tipo "Specialistico", indicare la materia in cui si è conseguita la laurea di primo livello</t>
        </r>
      </text>
    </comment>
    <comment ref="D19" authorId="1" shapeId="0">
      <text>
        <r>
          <rPr>
            <sz val="9"/>
            <color indexed="81"/>
            <rFont val="Tahoma"/>
            <family val="2"/>
          </rPr>
          <t>Indicare l'anno di conseguimento della laurea di primo livello</t>
        </r>
      </text>
    </comment>
    <comment ref="D20" authorId="1" shapeId="0">
      <text>
        <r>
          <rPr>
            <sz val="9"/>
            <color indexed="81"/>
            <rFont val="Tahoma"/>
            <family val="2"/>
          </rPr>
          <t>Indicare l'Ateneo presso cui si è conseguita la laurea di primo livello (p.e. Università degli Studi di Milano)</t>
        </r>
      </text>
    </comment>
    <comment ref="D21" authorId="1" shapeId="0">
      <text>
        <r>
          <rPr>
            <sz val="9"/>
            <color indexed="81"/>
            <rFont val="Tahoma"/>
            <family val="2"/>
          </rPr>
          <t>Indicare il titolo della tesi di laurea di primo livello</t>
        </r>
      </text>
    </comment>
    <comment ref="D23" authorId="1" shapeId="0">
      <text>
        <r>
          <rPr>
            <sz val="9"/>
            <color indexed="81"/>
            <rFont val="Tahoma"/>
            <family val="2"/>
          </rPr>
          <t>Utilizzare la tendina per selezionare il tipo di laurea conseguita</t>
        </r>
      </text>
    </comment>
    <comment ref="D24" authorId="1" shapeId="0">
      <text>
        <r>
          <rPr>
            <sz val="9"/>
            <color indexed="81"/>
            <rFont val="Tahoma"/>
            <family val="2"/>
          </rPr>
          <t>Indicare la materia in cui si è conseguita la laurea (p.e. Ingegneria Meccanica)</t>
        </r>
      </text>
    </comment>
    <comment ref="D25" authorId="1" shapeId="0">
      <text>
        <r>
          <rPr>
            <sz val="9"/>
            <color indexed="81"/>
            <rFont val="Tahoma"/>
            <family val="2"/>
          </rPr>
          <t>Indicare l'anno di conseguimento della laurea</t>
        </r>
      </text>
    </comment>
    <comment ref="D26" authorId="1" shapeId="0">
      <text>
        <r>
          <rPr>
            <sz val="9"/>
            <color indexed="81"/>
            <rFont val="Tahoma"/>
            <family val="2"/>
          </rPr>
          <t>Indicare l'Ateneo presso cui si è conseguita la laurea (p.e. Università degli Studi di Milano)</t>
        </r>
      </text>
    </comment>
    <comment ref="D27" authorId="1" shapeId="0">
      <text>
        <r>
          <rPr>
            <sz val="9"/>
            <color indexed="81"/>
            <rFont val="Tahoma"/>
            <family val="2"/>
          </rPr>
          <t>Indicare il titolo della tesi di laurea</t>
        </r>
      </text>
    </comment>
    <comment ref="D28" authorId="1" shapeId="0">
      <text>
        <r>
          <rPr>
            <sz val="9"/>
            <color indexed="81"/>
            <rFont val="Tahoma"/>
            <family val="2"/>
          </rPr>
          <t>Indicare il voto conseguito dando evidenza anche al punteggio massimo conseguibile (p.e. 105/110 o 110/110 e lode)</t>
        </r>
      </text>
    </comment>
    <comment ref="D30" authorId="1" shapeId="0">
      <text>
        <r>
          <rPr>
            <sz val="9"/>
            <color indexed="81"/>
            <rFont val="Tahoma"/>
            <family val="2"/>
          </rPr>
          <t>Qualora la laurea conseguita sia di tipo "Specialistico", indicare la materia in cui si è conseguita la laurea di primo livello</t>
        </r>
      </text>
    </comment>
    <comment ref="D31" authorId="1" shapeId="0">
      <text>
        <r>
          <rPr>
            <sz val="9"/>
            <color indexed="81"/>
            <rFont val="Tahoma"/>
            <family val="2"/>
          </rPr>
          <t>Indicare l'anno di conseguimento della laurea di primo livello</t>
        </r>
      </text>
    </comment>
    <comment ref="D32" authorId="1" shapeId="0">
      <text>
        <r>
          <rPr>
            <sz val="9"/>
            <color indexed="81"/>
            <rFont val="Tahoma"/>
            <family val="2"/>
          </rPr>
          <t>Indicare l'Ateneo presso cui si è conseguita la laurea di primo livello (p.e. Università degli Studi di Milano)</t>
        </r>
      </text>
    </comment>
    <comment ref="D33" authorId="1" shapeId="0">
      <text>
        <r>
          <rPr>
            <sz val="9"/>
            <color indexed="81"/>
            <rFont val="Tahoma"/>
            <family val="2"/>
          </rPr>
          <t>Indicare il titolo della tesi di laurea di primo livello</t>
        </r>
      </text>
    </comment>
    <comment ref="D37" authorId="1" shapeId="0">
      <text>
        <r>
          <rPr>
            <sz val="9"/>
            <color indexed="81"/>
            <rFont val="Tahoma"/>
            <family val="2"/>
          </rPr>
          <t>Indicare la materia dell'eventuale dottorato conseguito (p.e. Ingegneria Meccanica)</t>
        </r>
      </text>
    </comment>
    <comment ref="D38" authorId="1" shapeId="0">
      <text>
        <r>
          <rPr>
            <sz val="9"/>
            <color indexed="81"/>
            <rFont val="Tahoma"/>
            <family val="2"/>
          </rPr>
          <t>Indicare l'anno di conseguimento dell'eventuale dottorato</t>
        </r>
      </text>
    </comment>
    <comment ref="D39" authorId="1" shapeId="0">
      <text>
        <r>
          <rPr>
            <sz val="9"/>
            <color indexed="81"/>
            <rFont val="Tahoma"/>
            <family val="2"/>
          </rPr>
          <t>Indicare l'Ateneo presso cui si è conseguito l'eventuale dottorato (p.e. Università degli Studi di Milano)</t>
        </r>
      </text>
    </comment>
    <comment ref="D40" authorId="1" shapeId="0">
      <text>
        <r>
          <rPr>
            <sz val="9"/>
            <color indexed="81"/>
            <rFont val="Tahoma"/>
            <family val="2"/>
          </rPr>
          <t>Indicare il titolo dell'eventuale tesi di dottorato</t>
        </r>
      </text>
    </comment>
    <comment ref="D41" authorId="1" shapeId="0">
      <text>
        <r>
          <rPr>
            <sz val="9"/>
            <color indexed="81"/>
            <rFont val="Tahoma"/>
            <family val="2"/>
          </rPr>
          <t>Indicare il voto conseguito dando evidenza anche al punteggio massimo conseguibile (p.e. 105/110 o 110/110 e lode)</t>
        </r>
      </text>
    </comment>
    <comment ref="D45" authorId="1" shapeId="0">
      <text>
        <r>
          <rPr>
            <sz val="9"/>
            <color indexed="81"/>
            <rFont val="Tahoma"/>
            <family val="2"/>
          </rPr>
          <t>Indicare la materia dell'eventuale master di secondo livello conseguito (p.e. MBA)</t>
        </r>
      </text>
    </comment>
    <comment ref="D46" authorId="1" shapeId="0">
      <text>
        <r>
          <rPr>
            <sz val="9"/>
            <color indexed="81"/>
            <rFont val="Tahoma"/>
            <family val="2"/>
          </rPr>
          <t>Indicare l'anno di conseguimento dell'eventuale master di secondo livello</t>
        </r>
      </text>
    </comment>
    <comment ref="D47" authorId="1" shapeId="0">
      <text>
        <r>
          <rPr>
            <sz val="9"/>
            <color indexed="81"/>
            <rFont val="Tahoma"/>
            <family val="2"/>
          </rPr>
          <t>Indicare l'Ateneo presso cui si è conseguito l'eventuale master di secondo livello (p.e. Università Bocconi)</t>
        </r>
      </text>
    </comment>
    <comment ref="D48" authorId="1" shapeId="0">
      <text>
        <r>
          <rPr>
            <sz val="9"/>
            <color indexed="81"/>
            <rFont val="Tahoma"/>
            <family val="2"/>
          </rPr>
          <t>Indicare il titolo dell'eventuale tesi di master di secondo livello</t>
        </r>
      </text>
    </comment>
    <comment ref="D49" authorId="1" shapeId="0">
      <text>
        <r>
          <rPr>
            <sz val="9"/>
            <color indexed="81"/>
            <rFont val="Tahoma"/>
            <family val="2"/>
          </rPr>
          <t>Indicare il voto conseguito dando evidenza anche al punteggio massimo conseguibile (p.e. 105/110 o 110/110 e lode)</t>
        </r>
      </text>
    </comment>
  </commentList>
</comments>
</file>

<file path=xl/comments3.xml><?xml version="1.0" encoding="utf-8"?>
<comments xmlns="http://schemas.openxmlformats.org/spreadsheetml/2006/main">
  <authors>
    <author>Carlo Borelli</author>
    <author>Carlo F. Borelli</author>
  </authors>
  <commentList>
    <comment ref="D7" authorId="0" shapeId="0">
      <text>
        <r>
          <rPr>
            <sz val="9"/>
            <color indexed="81"/>
            <rFont val="Tahoma"/>
            <family val="2"/>
          </rPr>
          <t>Campo a compilazione automatica</t>
        </r>
      </text>
    </comment>
    <comment ref="D12"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13"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14" authorId="0" shapeId="0">
      <text>
        <r>
          <rPr>
            <sz val="9"/>
            <color indexed="81"/>
            <rFont val="Tahoma"/>
            <family val="2"/>
          </rPr>
          <t>Indicare la denominazione del datore di lavoro/cliente</t>
        </r>
      </text>
    </comment>
    <comment ref="D15" authorId="0" shapeId="0">
      <text>
        <r>
          <rPr>
            <sz val="9"/>
            <color indexed="81"/>
            <rFont val="Tahoma"/>
            <family val="2"/>
          </rPr>
          <t>Indicare il comune in cui ha sede il datore di lavoro/cliente. In caso di sedi multiple indicare quella presso la quale si è operato/si opera</t>
        </r>
      </text>
    </comment>
    <comment ref="D16" authorId="0" shapeId="0">
      <text>
        <r>
          <rPr>
            <sz val="9"/>
            <color indexed="81"/>
            <rFont val="Tahoma"/>
            <family val="2"/>
          </rPr>
          <t>Indicare la provincia in cui ha sede il datore di lavoro/cliente. In caso di sedi multiple indicare quella presso la quale si è operato/si opera</t>
        </r>
      </text>
    </comment>
    <comment ref="D17" authorId="0" shapeId="0">
      <text>
        <r>
          <rPr>
            <sz val="9"/>
            <color indexed="81"/>
            <rFont val="Tahoma"/>
            <family val="2"/>
          </rPr>
          <t>Utilizzare la tendina per selezionare il tipo e la dimensione del datore di lavoro/cliente</t>
        </r>
      </text>
    </comment>
    <comment ref="D18" authorId="0" shapeId="0">
      <text>
        <r>
          <rPr>
            <sz val="9"/>
            <color indexed="81"/>
            <rFont val="Tahoma"/>
            <family val="2"/>
          </rPr>
          <t>Indicare il settore di attività in cui opera il datore di lavoro/cliente. In caso di settori multipli indicare quello in cui si è operato/si opera</t>
        </r>
      </text>
    </comment>
    <comment ref="D19"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20" authorId="0" shapeId="0">
      <text>
        <r>
          <rPr>
            <sz val="9"/>
            <color indexed="81"/>
            <rFont val="Tahoma"/>
            <family val="2"/>
          </rPr>
          <t>Utilizzare la tendina per selezionare la macro-area di riferimento</t>
        </r>
      </text>
    </comment>
    <comment ref="D21" authorId="0" shapeId="0">
      <text>
        <r>
          <rPr>
            <sz val="9"/>
            <color indexed="81"/>
            <rFont val="Tahoma"/>
            <family val="2"/>
          </rPr>
          <t>Indicare le attività svolte per il datore di lavoro/cliente</t>
        </r>
      </text>
    </comment>
    <comment ref="D22" authorId="0" shapeId="0">
      <text>
        <r>
          <rPr>
            <sz val="9"/>
            <color indexed="81"/>
            <rFont val="Tahoma"/>
            <family val="2"/>
          </rPr>
          <t>Indicare le principali responsabilità affidate dal datore di lavoro/cliente</t>
        </r>
      </text>
    </comment>
    <comment ref="D24"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25"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26" authorId="0" shapeId="0">
      <text>
        <r>
          <rPr>
            <sz val="9"/>
            <color indexed="81"/>
            <rFont val="Tahoma"/>
            <family val="2"/>
          </rPr>
          <t>Indicare la denominazione del datore di lavoro/cliente</t>
        </r>
      </text>
    </comment>
    <comment ref="D27" authorId="0" shapeId="0">
      <text>
        <r>
          <rPr>
            <sz val="9"/>
            <color indexed="81"/>
            <rFont val="Tahoma"/>
            <family val="2"/>
          </rPr>
          <t>Indicare il comune in cui ha sede il datore di lavoro/cliente. In caso di sedi multiple indicare quella presso la quale si è operato/si opera</t>
        </r>
      </text>
    </comment>
    <comment ref="D28" authorId="0" shapeId="0">
      <text>
        <r>
          <rPr>
            <sz val="9"/>
            <color indexed="81"/>
            <rFont val="Tahoma"/>
            <family val="2"/>
          </rPr>
          <t>Indicare la provincia in cui ha sede il datore di lavoro/cliente. In caso di sedi multiple indicare quella presso la quale si è operato/si opera</t>
        </r>
      </text>
    </comment>
    <comment ref="D29" authorId="0" shapeId="0">
      <text>
        <r>
          <rPr>
            <sz val="9"/>
            <color indexed="81"/>
            <rFont val="Tahoma"/>
            <family val="2"/>
          </rPr>
          <t>Utilizzare la tendina per selezionare il tipo e la dimensione del datore di lavoro/cliente</t>
        </r>
      </text>
    </comment>
    <comment ref="D30" authorId="0" shapeId="0">
      <text>
        <r>
          <rPr>
            <sz val="9"/>
            <color indexed="81"/>
            <rFont val="Tahoma"/>
            <family val="2"/>
          </rPr>
          <t>Indicare il settore di attività in cui opera il datore di lavoro/cliente. In caso di settori multipli indicare quello in cui si è operato/si opera</t>
        </r>
      </text>
    </comment>
    <comment ref="D31"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32" authorId="0" shapeId="0">
      <text>
        <r>
          <rPr>
            <sz val="9"/>
            <color indexed="81"/>
            <rFont val="Tahoma"/>
            <family val="2"/>
          </rPr>
          <t>Utilizzare la tendina per selezionare la macro-area di riferimento</t>
        </r>
      </text>
    </comment>
    <comment ref="D33" authorId="0" shapeId="0">
      <text>
        <r>
          <rPr>
            <sz val="9"/>
            <color indexed="81"/>
            <rFont val="Tahoma"/>
            <family val="2"/>
          </rPr>
          <t>Indicare le attività svolte per il datore di lavoro/cliente</t>
        </r>
      </text>
    </comment>
    <comment ref="D34" authorId="0" shapeId="0">
      <text>
        <r>
          <rPr>
            <sz val="9"/>
            <color indexed="81"/>
            <rFont val="Tahoma"/>
            <family val="2"/>
          </rPr>
          <t>Indicare le principali responsabilità affidate dal datore di lavoro/cliente</t>
        </r>
      </text>
    </comment>
    <comment ref="D36"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37"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38" authorId="0" shapeId="0">
      <text>
        <r>
          <rPr>
            <sz val="9"/>
            <color indexed="81"/>
            <rFont val="Tahoma"/>
            <family val="2"/>
          </rPr>
          <t>Indicare la denominazione del datore di lavoro/cliente</t>
        </r>
      </text>
    </comment>
    <comment ref="D39" authorId="0" shapeId="0">
      <text>
        <r>
          <rPr>
            <sz val="9"/>
            <color indexed="81"/>
            <rFont val="Tahoma"/>
            <family val="2"/>
          </rPr>
          <t>Indicare il comune in cui ha sede il datore di lavoro/cliente. In caso di sedi multiple indicare quella presso la quale si è operato/si opera</t>
        </r>
      </text>
    </comment>
    <comment ref="D40" authorId="0" shapeId="0">
      <text>
        <r>
          <rPr>
            <sz val="9"/>
            <color indexed="81"/>
            <rFont val="Tahoma"/>
            <family val="2"/>
          </rPr>
          <t>Indicare la provincia in cui ha sede il datore di lavoro/cliente. In caso di sedi multiple indicare quella presso la quale si è operato/si opera</t>
        </r>
      </text>
    </comment>
    <comment ref="D41" authorId="0" shapeId="0">
      <text>
        <r>
          <rPr>
            <sz val="9"/>
            <color indexed="81"/>
            <rFont val="Tahoma"/>
            <family val="2"/>
          </rPr>
          <t>Utilizzare la tendina per selezionare il tipo e la dimensione del datore di lavoro/cliente</t>
        </r>
      </text>
    </comment>
    <comment ref="D42" authorId="0" shapeId="0">
      <text>
        <r>
          <rPr>
            <sz val="9"/>
            <color indexed="81"/>
            <rFont val="Tahoma"/>
            <family val="2"/>
          </rPr>
          <t>Indicare il settore di attività in cui opera il datore di lavoro/cliente. In caso di settori multipli indicare quello in cui si è operato/si opera</t>
        </r>
      </text>
    </comment>
    <comment ref="D43"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44" authorId="0" shapeId="0">
      <text>
        <r>
          <rPr>
            <sz val="9"/>
            <color indexed="81"/>
            <rFont val="Tahoma"/>
            <family val="2"/>
          </rPr>
          <t>Utilizzare la tendina per selezionare la macro-area di riferimento</t>
        </r>
      </text>
    </comment>
    <comment ref="D45" authorId="0" shapeId="0">
      <text>
        <r>
          <rPr>
            <sz val="9"/>
            <color indexed="81"/>
            <rFont val="Tahoma"/>
            <family val="2"/>
          </rPr>
          <t>Indicare le attività svolte per il datore di lavoro/cliente</t>
        </r>
      </text>
    </comment>
    <comment ref="D46" authorId="0" shapeId="0">
      <text>
        <r>
          <rPr>
            <sz val="9"/>
            <color indexed="81"/>
            <rFont val="Tahoma"/>
            <family val="2"/>
          </rPr>
          <t>Indicare le principali responsabilità affidate dal datore di lavoro/cliente</t>
        </r>
      </text>
    </comment>
    <comment ref="D48"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49"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50" authorId="0" shapeId="0">
      <text>
        <r>
          <rPr>
            <sz val="9"/>
            <color indexed="81"/>
            <rFont val="Tahoma"/>
            <family val="2"/>
          </rPr>
          <t>Indicare la denominazione del datore di lavoro/cliente</t>
        </r>
      </text>
    </comment>
    <comment ref="D51" authorId="0" shapeId="0">
      <text>
        <r>
          <rPr>
            <sz val="9"/>
            <color indexed="81"/>
            <rFont val="Tahoma"/>
            <family val="2"/>
          </rPr>
          <t>Indicare il comune in cui ha sede il datore di lavoro/cliente. In caso di sedi multiple indicare quella presso la quale si è operato/si opera</t>
        </r>
      </text>
    </comment>
    <comment ref="D52" authorId="0" shapeId="0">
      <text>
        <r>
          <rPr>
            <sz val="9"/>
            <color indexed="81"/>
            <rFont val="Tahoma"/>
            <family val="2"/>
          </rPr>
          <t>Indicare la provincia in cui ha sede il datore di lavoro/cliente. In caso di sedi multiple indicare quella presso la quale si è operato/si opera</t>
        </r>
      </text>
    </comment>
    <comment ref="D53" authorId="0" shapeId="0">
      <text>
        <r>
          <rPr>
            <sz val="9"/>
            <color indexed="81"/>
            <rFont val="Tahoma"/>
            <family val="2"/>
          </rPr>
          <t>Utilizzare la tendina per selezionare il tipo e la dimensione del datore di lavoro/cliente</t>
        </r>
      </text>
    </comment>
    <comment ref="D54" authorId="0" shapeId="0">
      <text>
        <r>
          <rPr>
            <sz val="9"/>
            <color indexed="81"/>
            <rFont val="Tahoma"/>
            <family val="2"/>
          </rPr>
          <t>Indicare il settore di attività in cui opera il datore di lavoro/cliente. In caso di settori multipli indicare quello in cui si è operato/si opera</t>
        </r>
      </text>
    </comment>
    <comment ref="D55"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56" authorId="0" shapeId="0">
      <text>
        <r>
          <rPr>
            <sz val="9"/>
            <color indexed="81"/>
            <rFont val="Tahoma"/>
            <family val="2"/>
          </rPr>
          <t>Utilizzare la tendina per selezionare la macro-area di riferimento</t>
        </r>
      </text>
    </comment>
    <comment ref="D57" authorId="0" shapeId="0">
      <text>
        <r>
          <rPr>
            <sz val="9"/>
            <color indexed="81"/>
            <rFont val="Tahoma"/>
            <family val="2"/>
          </rPr>
          <t>Indicare le attività svolte per il datore di lavoro/cliente</t>
        </r>
      </text>
    </comment>
    <comment ref="D58" authorId="0" shapeId="0">
      <text>
        <r>
          <rPr>
            <sz val="9"/>
            <color indexed="81"/>
            <rFont val="Tahoma"/>
            <family val="2"/>
          </rPr>
          <t>Indicare le principali responsabilità affidate dal datore di lavoro/cliente</t>
        </r>
      </text>
    </comment>
    <comment ref="D60"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61"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62" authorId="0" shapeId="0">
      <text>
        <r>
          <rPr>
            <sz val="9"/>
            <color indexed="81"/>
            <rFont val="Tahoma"/>
            <family val="2"/>
          </rPr>
          <t>Indicare la denominazione del datore di lavoro/cliente</t>
        </r>
      </text>
    </comment>
    <comment ref="D63" authorId="0" shapeId="0">
      <text>
        <r>
          <rPr>
            <sz val="9"/>
            <color indexed="81"/>
            <rFont val="Tahoma"/>
            <family val="2"/>
          </rPr>
          <t>Indicare il comune in cui ha sede il datore di lavoro/cliente. In caso di sedi multiple indicare quella presso la quale si è operato/si opera</t>
        </r>
      </text>
    </comment>
    <comment ref="D64" authorId="0" shapeId="0">
      <text>
        <r>
          <rPr>
            <sz val="9"/>
            <color indexed="81"/>
            <rFont val="Tahoma"/>
            <family val="2"/>
          </rPr>
          <t>Indicare la provincia in cui ha sede il datore di lavoro/cliente. In caso di sedi multiple indicare quella presso la quale si è operato/si opera</t>
        </r>
      </text>
    </comment>
    <comment ref="D65" authorId="0" shapeId="0">
      <text>
        <r>
          <rPr>
            <sz val="9"/>
            <color indexed="81"/>
            <rFont val="Tahoma"/>
            <family val="2"/>
          </rPr>
          <t>Utilizzare la tendina per selezionare il tipo e la dimensione del datore di lavoro/cliente</t>
        </r>
      </text>
    </comment>
    <comment ref="D66" authorId="0" shapeId="0">
      <text>
        <r>
          <rPr>
            <sz val="9"/>
            <color indexed="81"/>
            <rFont val="Tahoma"/>
            <family val="2"/>
          </rPr>
          <t>Indicare il settore di attività in cui opera il datore di lavoro/cliente. In caso di settori multipli indicare quello in cui si è operato/si opera</t>
        </r>
      </text>
    </comment>
    <comment ref="D67"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68" authorId="0" shapeId="0">
      <text>
        <r>
          <rPr>
            <sz val="9"/>
            <color indexed="81"/>
            <rFont val="Tahoma"/>
            <family val="2"/>
          </rPr>
          <t>Utilizzare la tendina per selezionare la macro-area di riferimento</t>
        </r>
      </text>
    </comment>
    <comment ref="D69" authorId="0" shapeId="0">
      <text>
        <r>
          <rPr>
            <sz val="9"/>
            <color indexed="81"/>
            <rFont val="Tahoma"/>
            <family val="2"/>
          </rPr>
          <t>Indicare le attività svolte per il datore di lavoro/cliente</t>
        </r>
      </text>
    </comment>
    <comment ref="D70" authorId="0" shapeId="0">
      <text>
        <r>
          <rPr>
            <sz val="9"/>
            <color indexed="81"/>
            <rFont val="Tahoma"/>
            <family val="2"/>
          </rPr>
          <t>Indicare le principali responsabilità affidate dal datore di lavoro/cliente</t>
        </r>
      </text>
    </comment>
    <comment ref="D72"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73"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74" authorId="0" shapeId="0">
      <text>
        <r>
          <rPr>
            <sz val="9"/>
            <color indexed="81"/>
            <rFont val="Tahoma"/>
            <family val="2"/>
          </rPr>
          <t>Indicare la denominazione del datore di lavoro/cliente</t>
        </r>
      </text>
    </comment>
    <comment ref="D75" authorId="0" shapeId="0">
      <text>
        <r>
          <rPr>
            <sz val="9"/>
            <color indexed="81"/>
            <rFont val="Tahoma"/>
            <family val="2"/>
          </rPr>
          <t>Indicare il comune in cui ha sede il datore di lavoro/cliente. In caso di sedi multiple indicare quella presso la quale si è operato/si opera</t>
        </r>
      </text>
    </comment>
    <comment ref="D76" authorId="0" shapeId="0">
      <text>
        <r>
          <rPr>
            <sz val="9"/>
            <color indexed="81"/>
            <rFont val="Tahoma"/>
            <family val="2"/>
          </rPr>
          <t>Indicare la provincia in cui ha sede il datore di lavoro/cliente. In caso di sedi multiple indicare quella presso la quale si è operato/si opera</t>
        </r>
      </text>
    </comment>
    <comment ref="D77" authorId="0" shapeId="0">
      <text>
        <r>
          <rPr>
            <sz val="9"/>
            <color indexed="81"/>
            <rFont val="Tahoma"/>
            <family val="2"/>
          </rPr>
          <t>Utilizzare la tendina per selezionare il tipo e la dimensione del datore di lavoro/cliente</t>
        </r>
      </text>
    </comment>
    <comment ref="D78" authorId="0" shapeId="0">
      <text>
        <r>
          <rPr>
            <sz val="9"/>
            <color indexed="81"/>
            <rFont val="Tahoma"/>
            <family val="2"/>
          </rPr>
          <t>Indicare il settore di attività in cui opera il datore di lavoro/cliente. In caso di settori multipli indicare quello in cui si è operato/si opera</t>
        </r>
      </text>
    </comment>
    <comment ref="D79"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80" authorId="0" shapeId="0">
      <text>
        <r>
          <rPr>
            <sz val="9"/>
            <color indexed="81"/>
            <rFont val="Tahoma"/>
            <family val="2"/>
          </rPr>
          <t>Utilizzare la tendina per selezionare la macro-area di riferimento</t>
        </r>
      </text>
    </comment>
    <comment ref="D81" authorId="0" shapeId="0">
      <text>
        <r>
          <rPr>
            <sz val="9"/>
            <color indexed="81"/>
            <rFont val="Tahoma"/>
            <family val="2"/>
          </rPr>
          <t>Indicare le attività svolte per il datore di lavoro/cliente</t>
        </r>
      </text>
    </comment>
    <comment ref="D82" authorId="0" shapeId="0">
      <text>
        <r>
          <rPr>
            <sz val="9"/>
            <color indexed="81"/>
            <rFont val="Tahoma"/>
            <family val="2"/>
          </rPr>
          <t>Indicare le principali responsabilità affidate dal datore di lavoro/cliente</t>
        </r>
      </text>
    </comment>
    <comment ref="D84"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85"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86" authorId="0" shapeId="0">
      <text>
        <r>
          <rPr>
            <sz val="9"/>
            <color indexed="81"/>
            <rFont val="Tahoma"/>
            <family val="2"/>
          </rPr>
          <t>Indicare la denominazione del datore di lavoro/cliente</t>
        </r>
      </text>
    </comment>
    <comment ref="D87" authorId="0" shapeId="0">
      <text>
        <r>
          <rPr>
            <sz val="9"/>
            <color indexed="81"/>
            <rFont val="Tahoma"/>
            <family val="2"/>
          </rPr>
          <t>Indicare il comune in cui ha sede il datore di lavoro/cliente. In caso di sedi multiple indicare quella presso la quale si è operato/si opera</t>
        </r>
      </text>
    </comment>
    <comment ref="D88" authorId="0" shapeId="0">
      <text>
        <r>
          <rPr>
            <sz val="9"/>
            <color indexed="81"/>
            <rFont val="Tahoma"/>
            <family val="2"/>
          </rPr>
          <t>Indicare la provincia in cui ha sede il datore di lavoro/cliente. In caso di sedi multiple indicare quella presso la quale si è operato/si opera</t>
        </r>
      </text>
    </comment>
    <comment ref="D89" authorId="0" shapeId="0">
      <text>
        <r>
          <rPr>
            <sz val="9"/>
            <color indexed="81"/>
            <rFont val="Tahoma"/>
            <family val="2"/>
          </rPr>
          <t>Utilizzare la tendina per selezionare il tipo e la dimensione del datore di lavoro/cliente</t>
        </r>
      </text>
    </comment>
    <comment ref="D90" authorId="0" shapeId="0">
      <text>
        <r>
          <rPr>
            <sz val="9"/>
            <color indexed="81"/>
            <rFont val="Tahoma"/>
            <family val="2"/>
          </rPr>
          <t>Indicare il settore di attività in cui opera il datore di lavoro/cliente. In caso di settori multipli indicare quello in cui si è operato/si opera</t>
        </r>
      </text>
    </comment>
    <comment ref="D91"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92" authorId="0" shapeId="0">
      <text>
        <r>
          <rPr>
            <sz val="9"/>
            <color indexed="81"/>
            <rFont val="Tahoma"/>
            <family val="2"/>
          </rPr>
          <t>Utilizzare la tendina per selezionare la macro-area di riferimento</t>
        </r>
      </text>
    </comment>
    <comment ref="D93" authorId="0" shapeId="0">
      <text>
        <r>
          <rPr>
            <sz val="9"/>
            <color indexed="81"/>
            <rFont val="Tahoma"/>
            <family val="2"/>
          </rPr>
          <t>Indicare le attività svolte per il datore di lavoro/cliente</t>
        </r>
      </text>
    </comment>
    <comment ref="D94" authorId="0" shapeId="0">
      <text>
        <r>
          <rPr>
            <sz val="9"/>
            <color indexed="81"/>
            <rFont val="Tahoma"/>
            <family val="2"/>
          </rPr>
          <t>Indicare le principali responsabilità affidate dal datore di lavoro/cliente</t>
        </r>
      </text>
    </comment>
    <comment ref="D96"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97"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98" authorId="0" shapeId="0">
      <text>
        <r>
          <rPr>
            <sz val="9"/>
            <color indexed="81"/>
            <rFont val="Tahoma"/>
            <family val="2"/>
          </rPr>
          <t>Indicare la denominazione del datore di lavoro/cliente</t>
        </r>
      </text>
    </comment>
    <comment ref="D99" authorId="0" shapeId="0">
      <text>
        <r>
          <rPr>
            <sz val="9"/>
            <color indexed="81"/>
            <rFont val="Tahoma"/>
            <family val="2"/>
          </rPr>
          <t>Indicare il comune in cui ha sede il datore di lavoro/cliente. In caso di sedi multiple indicare quella presso la quale si è operato/si opera</t>
        </r>
      </text>
    </comment>
    <comment ref="D100" authorId="0" shapeId="0">
      <text>
        <r>
          <rPr>
            <sz val="9"/>
            <color indexed="81"/>
            <rFont val="Tahoma"/>
            <family val="2"/>
          </rPr>
          <t>Indicare la provincia in cui ha sede il datore di lavoro/cliente. In caso di sedi multiple indicare quella presso la quale si è operato/si opera</t>
        </r>
      </text>
    </comment>
    <comment ref="D101" authorId="0" shapeId="0">
      <text>
        <r>
          <rPr>
            <sz val="9"/>
            <color indexed="81"/>
            <rFont val="Tahoma"/>
            <family val="2"/>
          </rPr>
          <t>Utilizzare la tendina per selezionare il tipo e la dimensione del datore di lavoro/cliente</t>
        </r>
      </text>
    </comment>
    <comment ref="D102" authorId="0" shapeId="0">
      <text>
        <r>
          <rPr>
            <sz val="9"/>
            <color indexed="81"/>
            <rFont val="Tahoma"/>
            <family val="2"/>
          </rPr>
          <t>Indicare il settore di attività in cui opera il datore di lavoro/cliente. In caso di settori multipli indicare quello in cui si è operato/si opera</t>
        </r>
      </text>
    </comment>
    <comment ref="D103"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104" authorId="0" shapeId="0">
      <text>
        <r>
          <rPr>
            <sz val="9"/>
            <color indexed="81"/>
            <rFont val="Tahoma"/>
            <family val="2"/>
          </rPr>
          <t>Utilizzare la tendina per selezionare la macro-area di riferimento</t>
        </r>
      </text>
    </comment>
    <comment ref="D105" authorId="0" shapeId="0">
      <text>
        <r>
          <rPr>
            <sz val="9"/>
            <color indexed="81"/>
            <rFont val="Tahoma"/>
            <family val="2"/>
          </rPr>
          <t>Indicare le attività svolte per il datore di lavoro/cliente</t>
        </r>
      </text>
    </comment>
    <comment ref="D106" authorId="0" shapeId="0">
      <text>
        <r>
          <rPr>
            <sz val="9"/>
            <color indexed="81"/>
            <rFont val="Tahoma"/>
            <family val="2"/>
          </rPr>
          <t>Indicare le principali responsabilità affidate dal datore di lavoro/cliente</t>
        </r>
      </text>
    </comment>
    <comment ref="D108"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109"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110" authorId="0" shapeId="0">
      <text>
        <r>
          <rPr>
            <sz val="9"/>
            <color indexed="81"/>
            <rFont val="Tahoma"/>
            <family val="2"/>
          </rPr>
          <t>Indicare la denominazione del datore di lavoro/cliente</t>
        </r>
      </text>
    </comment>
    <comment ref="D111" authorId="0" shapeId="0">
      <text>
        <r>
          <rPr>
            <sz val="9"/>
            <color indexed="81"/>
            <rFont val="Tahoma"/>
            <family val="2"/>
          </rPr>
          <t>Indicare il comune in cui ha sede il datore di lavoro/cliente. In caso di sedi multiple indicare quella presso la quale si è operato/si opera</t>
        </r>
      </text>
    </comment>
    <comment ref="D112" authorId="0" shapeId="0">
      <text>
        <r>
          <rPr>
            <sz val="9"/>
            <color indexed="81"/>
            <rFont val="Tahoma"/>
            <family val="2"/>
          </rPr>
          <t>Indicare la provincia in cui ha sede il datore di lavoro/cliente. In caso di sedi multiple indicare quella presso la quale si è operato/si opera</t>
        </r>
      </text>
    </comment>
    <comment ref="D113" authorId="0" shapeId="0">
      <text>
        <r>
          <rPr>
            <sz val="9"/>
            <color indexed="81"/>
            <rFont val="Tahoma"/>
            <family val="2"/>
          </rPr>
          <t>Utilizzare la tendina per selezionare il tipo e la dimensione del datore di lavoro/cliente</t>
        </r>
      </text>
    </comment>
    <comment ref="D114" authorId="0" shapeId="0">
      <text>
        <r>
          <rPr>
            <sz val="9"/>
            <color indexed="81"/>
            <rFont val="Tahoma"/>
            <family val="2"/>
          </rPr>
          <t>Indicare il settore di attività in cui opera il datore di lavoro/cliente. In caso di settori multipli indicare quello in cui si è operato/si opera</t>
        </r>
      </text>
    </comment>
    <comment ref="D115"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116" authorId="0" shapeId="0">
      <text>
        <r>
          <rPr>
            <sz val="9"/>
            <color indexed="81"/>
            <rFont val="Tahoma"/>
            <family val="2"/>
          </rPr>
          <t>Utilizzare la tendina per selezionare la macro-area di riferimento</t>
        </r>
      </text>
    </comment>
    <comment ref="D117" authorId="0" shapeId="0">
      <text>
        <r>
          <rPr>
            <sz val="9"/>
            <color indexed="81"/>
            <rFont val="Tahoma"/>
            <family val="2"/>
          </rPr>
          <t>Indicare le attività svolte per il datore di lavoro/cliente</t>
        </r>
      </text>
    </comment>
    <comment ref="D118" authorId="0" shapeId="0">
      <text>
        <r>
          <rPr>
            <sz val="9"/>
            <color indexed="81"/>
            <rFont val="Tahoma"/>
            <family val="2"/>
          </rPr>
          <t>Indicare le principali responsabilità affidate dal datore di lavoro/cliente</t>
        </r>
      </text>
    </comment>
    <comment ref="D120"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121"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122" authorId="0" shapeId="0">
      <text>
        <r>
          <rPr>
            <sz val="9"/>
            <color indexed="81"/>
            <rFont val="Tahoma"/>
            <family val="2"/>
          </rPr>
          <t>Indicare la denominazione del datore di lavoro/cliente</t>
        </r>
      </text>
    </comment>
    <comment ref="D123" authorId="0" shapeId="0">
      <text>
        <r>
          <rPr>
            <sz val="9"/>
            <color indexed="81"/>
            <rFont val="Tahoma"/>
            <family val="2"/>
          </rPr>
          <t>Indicare il comune in cui ha sede il datore di lavoro/cliente. In caso di sedi multiple indicare quella presso la quale si è operato/si opera</t>
        </r>
      </text>
    </comment>
    <comment ref="D124" authorId="0" shapeId="0">
      <text>
        <r>
          <rPr>
            <sz val="9"/>
            <color indexed="81"/>
            <rFont val="Tahoma"/>
            <family val="2"/>
          </rPr>
          <t>Indicare la provincia in cui ha sede il datore di lavoro/cliente. In caso di sedi multiple indicare quella presso la quale si è operato/si opera</t>
        </r>
      </text>
    </comment>
    <comment ref="D125" authorId="0" shapeId="0">
      <text>
        <r>
          <rPr>
            <sz val="9"/>
            <color indexed="81"/>
            <rFont val="Tahoma"/>
            <family val="2"/>
          </rPr>
          <t>Utilizzare la tendina per selezionare il tipo e la dimensione del datore di lavoro/cliente</t>
        </r>
      </text>
    </comment>
    <comment ref="D126" authorId="0" shapeId="0">
      <text>
        <r>
          <rPr>
            <sz val="9"/>
            <color indexed="81"/>
            <rFont val="Tahoma"/>
            <family val="2"/>
          </rPr>
          <t>Indicare il settore di attività in cui opera il datore di lavoro/cliente. In caso di settori multipli indicare quello in cui si è operato/si opera</t>
        </r>
      </text>
    </comment>
    <comment ref="D127"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128" authorId="0" shapeId="0">
      <text>
        <r>
          <rPr>
            <sz val="9"/>
            <color indexed="81"/>
            <rFont val="Tahoma"/>
            <family val="2"/>
          </rPr>
          <t>Utilizzare la tendina per selezionare la macro-area di riferimento</t>
        </r>
      </text>
    </comment>
    <comment ref="D129" authorId="0" shapeId="0">
      <text>
        <r>
          <rPr>
            <sz val="9"/>
            <color indexed="81"/>
            <rFont val="Tahoma"/>
            <family val="2"/>
          </rPr>
          <t>Indicare le attività svolte per il datore di lavoro/cliente</t>
        </r>
      </text>
    </comment>
    <comment ref="D130" authorId="0" shapeId="0">
      <text>
        <r>
          <rPr>
            <sz val="9"/>
            <color indexed="81"/>
            <rFont val="Tahoma"/>
            <family val="2"/>
          </rPr>
          <t>Indicare le principali responsabilità affidate dal datore di lavoro/cliente</t>
        </r>
      </text>
    </comment>
  </commentList>
</comments>
</file>

<file path=xl/comments4.xml><?xml version="1.0" encoding="utf-8"?>
<comments xmlns="http://schemas.openxmlformats.org/spreadsheetml/2006/main">
  <authors>
    <author>Carlo Borelli</author>
  </authors>
  <commentList>
    <comment ref="D7" authorId="0" shapeId="0">
      <text>
        <r>
          <rPr>
            <sz val="9"/>
            <color indexed="81"/>
            <rFont val="Tahoma"/>
            <family val="2"/>
          </rPr>
          <t>Campo a compilazione automatica</t>
        </r>
      </text>
    </comment>
    <comment ref="D12" authorId="0" shapeId="0">
      <text>
        <r>
          <rPr>
            <sz val="9"/>
            <color indexed="81"/>
            <rFont val="Tahoma"/>
            <family val="2"/>
          </rPr>
          <t>Indicare la denominazione dell'ente promotore del bando pubblico valutato (p.e. Regione Lombardia, Fondazione CARIPLO, MIUR, MISE, Governo francese, Commissione europea, etc.)</t>
        </r>
      </text>
    </comment>
    <comment ref="D13" authorId="0" shapeId="0">
      <text>
        <r>
          <rPr>
            <sz val="9"/>
            <color indexed="81"/>
            <rFont val="Tahoma"/>
            <family val="2"/>
          </rPr>
          <t>Utilizzare la tendina per selezionare l'ambito di rilevanza geografica del bando pubblico valutato</t>
        </r>
      </text>
    </comment>
    <comment ref="D14" authorId="0" shapeId="0">
      <text>
        <r>
          <rPr>
            <sz val="9"/>
            <color indexed="81"/>
            <rFont val="Tahoma"/>
            <family val="2"/>
          </rPr>
          <t>Utilizzare la tendina per selezionare la tematica rilevante per il bando pubblico valutato</t>
        </r>
      </text>
    </comment>
    <comment ref="D15" authorId="0" shapeId="0">
      <text>
        <r>
          <rPr>
            <sz val="9"/>
            <color indexed="81"/>
            <rFont val="Tahoma"/>
            <family val="2"/>
          </rPr>
          <t>Indicare i riferimenti relativi al bando pubblico valutato dando conto, anche, degli estremi di pubblicazione (p.e. GUUE, GURI, BURL, etc.)</t>
        </r>
      </text>
    </comment>
    <comment ref="D16" authorId="0" shapeId="0">
      <text>
        <r>
          <rPr>
            <sz val="9"/>
            <color indexed="81"/>
            <rFont val="Tahoma"/>
            <family val="2"/>
          </rPr>
          <t>Descrivere sinteticamente gli obiettivi specifici del bando pubblico valutato</t>
        </r>
      </text>
    </comment>
    <comment ref="D17" authorId="0" shapeId="0">
      <text>
        <r>
          <rPr>
            <sz val="9"/>
            <color indexed="81"/>
            <rFont val="Tahoma"/>
            <family val="2"/>
          </rPr>
          <t>Indicare l'anno di pubblicazione del bando pubblico valutato</t>
        </r>
      </text>
    </comment>
    <comment ref="D18" authorId="0" shapeId="0">
      <text>
        <r>
          <rPr>
            <sz val="9"/>
            <color indexed="81"/>
            <rFont val="Tahoma"/>
            <family val="2"/>
          </rPr>
          <t>Utilizzare la tendina per selezionare il numero di progetti valutati nell'ambito del bando pubblico descritto</t>
        </r>
      </text>
    </comment>
    <comment ref="D19" authorId="0" shapeId="0">
      <text>
        <r>
          <rPr>
            <sz val="9"/>
            <color indexed="81"/>
            <rFont val="Tahoma"/>
            <family val="2"/>
          </rPr>
          <t>Utilizzare la tendina per selezionare la classe di investimento medio dei progetti valutati nell'ambito del bando pubblico descritto</t>
        </r>
      </text>
    </comment>
    <comment ref="D21" authorId="0" shapeId="0">
      <text>
        <r>
          <rPr>
            <sz val="9"/>
            <color indexed="81"/>
            <rFont val="Tahoma"/>
            <family val="2"/>
          </rPr>
          <t>Indicare la denominazione dell'ente promotore del bando pubblico valutato (p.e. Regione Lombardia, Fondazione CARIPLO, MIUR, MISE, Governo francese, Commissione europea, etc.)</t>
        </r>
      </text>
    </comment>
    <comment ref="D22" authorId="0" shapeId="0">
      <text>
        <r>
          <rPr>
            <sz val="9"/>
            <color indexed="81"/>
            <rFont val="Tahoma"/>
            <family val="2"/>
          </rPr>
          <t>Utilizzare la tendina per selezionare l'ambito di rilevanza geografica del bando pubblico valutato</t>
        </r>
      </text>
    </comment>
    <comment ref="D23" authorId="0" shapeId="0">
      <text>
        <r>
          <rPr>
            <sz val="9"/>
            <color indexed="81"/>
            <rFont val="Tahoma"/>
            <family val="2"/>
          </rPr>
          <t>Utilizzare la tendina per selezionare la tematica rilevante per il bando pubblico valutato</t>
        </r>
      </text>
    </comment>
    <comment ref="D24" authorId="0" shapeId="0">
      <text>
        <r>
          <rPr>
            <sz val="9"/>
            <color indexed="81"/>
            <rFont val="Tahoma"/>
            <family val="2"/>
          </rPr>
          <t>Indicare i riferimenti relativi al bando pubblico valutato dando conto, anche, degli estremi di pubblicazione (p.e. GUUE, GURI, BURL, etc.)</t>
        </r>
      </text>
    </comment>
    <comment ref="D25" authorId="0" shapeId="0">
      <text>
        <r>
          <rPr>
            <sz val="9"/>
            <color indexed="81"/>
            <rFont val="Tahoma"/>
            <family val="2"/>
          </rPr>
          <t>Descrivere sinteticamente gli obiettivi specifici del bando pubblico valutato</t>
        </r>
      </text>
    </comment>
    <comment ref="D26" authorId="0" shapeId="0">
      <text>
        <r>
          <rPr>
            <sz val="9"/>
            <color indexed="81"/>
            <rFont val="Tahoma"/>
            <family val="2"/>
          </rPr>
          <t>Indicare l'anno di pubblicazione del bando pubblico valutato</t>
        </r>
      </text>
    </comment>
    <comment ref="D27" authorId="0" shapeId="0">
      <text>
        <r>
          <rPr>
            <sz val="9"/>
            <color indexed="81"/>
            <rFont val="Tahoma"/>
            <family val="2"/>
          </rPr>
          <t>Utilizzare la tendina per selezionare il numero di progetti valutati nell'ambito del bando pubblico descritto</t>
        </r>
      </text>
    </comment>
    <comment ref="D28" authorId="0" shapeId="0">
      <text>
        <r>
          <rPr>
            <sz val="9"/>
            <color indexed="81"/>
            <rFont val="Tahoma"/>
            <family val="2"/>
          </rPr>
          <t>Utilizzare la tendina per selezionare la classe di investimento medio dei progetti valutati nell'ambito del bando pubblico descritto</t>
        </r>
      </text>
    </comment>
    <comment ref="D30" authorId="0" shapeId="0">
      <text>
        <r>
          <rPr>
            <sz val="9"/>
            <color indexed="81"/>
            <rFont val="Tahoma"/>
            <family val="2"/>
          </rPr>
          <t>Indicare la denominazione dell'ente promotore del bando pubblico valutato (p.e. Regione Lombardia, Fondazione CARIPLO, MIUR, MISE, Governo francese, Commissione europea, etc.)</t>
        </r>
      </text>
    </comment>
    <comment ref="D31" authorId="0" shapeId="0">
      <text>
        <r>
          <rPr>
            <sz val="9"/>
            <color indexed="81"/>
            <rFont val="Tahoma"/>
            <family val="2"/>
          </rPr>
          <t>Utilizzare la tendina per selezionare l'ambito di rilevanza geografica del bando pubblico valutato</t>
        </r>
      </text>
    </comment>
    <comment ref="D32" authorId="0" shapeId="0">
      <text>
        <r>
          <rPr>
            <sz val="9"/>
            <color indexed="81"/>
            <rFont val="Tahoma"/>
            <family val="2"/>
          </rPr>
          <t>Utilizzare la tendina per selezionare la tematica rilevante per il bando pubblico valutato</t>
        </r>
      </text>
    </comment>
    <comment ref="D33" authorId="0" shapeId="0">
      <text>
        <r>
          <rPr>
            <sz val="9"/>
            <color indexed="81"/>
            <rFont val="Tahoma"/>
            <family val="2"/>
          </rPr>
          <t>Indicare i riferimenti relativi al bando pubblico valutato dando conto, anche, degli estremi di pubblicazione (p.e. GUUE, GURI, BURL, etc.)</t>
        </r>
      </text>
    </comment>
    <comment ref="D34" authorId="0" shapeId="0">
      <text>
        <r>
          <rPr>
            <sz val="9"/>
            <color indexed="81"/>
            <rFont val="Tahoma"/>
            <family val="2"/>
          </rPr>
          <t>Descrivere sinteticamente gli obiettivi specifici del bando pubblico valutato</t>
        </r>
      </text>
    </comment>
    <comment ref="D35" authorId="0" shapeId="0">
      <text>
        <r>
          <rPr>
            <sz val="9"/>
            <color indexed="81"/>
            <rFont val="Tahoma"/>
            <family val="2"/>
          </rPr>
          <t>Indicare l'anno di pubblicazione del bando pubblico valutato</t>
        </r>
      </text>
    </comment>
    <comment ref="D36" authorId="0" shapeId="0">
      <text>
        <r>
          <rPr>
            <sz val="9"/>
            <color indexed="81"/>
            <rFont val="Tahoma"/>
            <family val="2"/>
          </rPr>
          <t>Utilizzare la tendina per selezionare il numero di progetti valutati nell'ambito del bando pubblico descritto</t>
        </r>
      </text>
    </comment>
    <comment ref="D37" authorId="0" shapeId="0">
      <text>
        <r>
          <rPr>
            <sz val="9"/>
            <color indexed="81"/>
            <rFont val="Tahoma"/>
            <family val="2"/>
          </rPr>
          <t>Utilizzare la tendina per selezionare la classe di investimento medio dei progetti valutati nell'ambito del bando pubblico descritto</t>
        </r>
      </text>
    </comment>
  </commentList>
</comments>
</file>

<file path=xl/comments5.xml><?xml version="1.0" encoding="utf-8"?>
<comments xmlns="http://schemas.openxmlformats.org/spreadsheetml/2006/main">
  <authors>
    <author>Carlo Borelli</author>
  </authors>
  <commentList>
    <comment ref="D7" authorId="0" shapeId="0">
      <text>
        <r>
          <rPr>
            <sz val="9"/>
            <color indexed="81"/>
            <rFont val="Tahoma"/>
            <family val="2"/>
          </rPr>
          <t>Campo a compilazione automatica</t>
        </r>
      </text>
    </comment>
    <comment ref="D11" authorId="0" shapeId="0">
      <text>
        <r>
          <rPr>
            <sz val="9"/>
            <color indexed="81"/>
            <rFont val="Tahoma"/>
            <family val="2"/>
          </rPr>
          <t>Campo a compilazione automatica</t>
        </r>
      </text>
    </comment>
    <comment ref="D12" authorId="0" shapeId="0">
      <text>
        <r>
          <rPr>
            <sz val="9"/>
            <color indexed="81"/>
            <rFont val="Tahoma"/>
            <family val="2"/>
          </rPr>
          <t>Campo a compilazione automatica</t>
        </r>
      </text>
    </comment>
    <comment ref="D13" authorId="0" shapeId="0">
      <text>
        <r>
          <rPr>
            <sz val="9"/>
            <color indexed="81"/>
            <rFont val="Tahoma"/>
            <family val="2"/>
          </rPr>
          <t>Campo a compilazione automatica</t>
        </r>
      </text>
    </comment>
    <comment ref="D14" authorId="0" shapeId="0">
      <text>
        <r>
          <rPr>
            <sz val="9"/>
            <color indexed="81"/>
            <rFont val="Tahoma"/>
            <family val="2"/>
          </rPr>
          <t>Campo a compilazione automatica</t>
        </r>
      </text>
    </comment>
    <comment ref="D16" authorId="0" shapeId="0">
      <text>
        <r>
          <rPr>
            <sz val="9"/>
            <color indexed="81"/>
            <rFont val="Tahoma"/>
            <family val="2"/>
          </rPr>
          <t>Campo a compilazione automatica</t>
        </r>
      </text>
    </comment>
    <comment ref="D17" authorId="0" shapeId="0">
      <text>
        <r>
          <rPr>
            <sz val="9"/>
            <color indexed="81"/>
            <rFont val="Tahoma"/>
            <family val="2"/>
          </rPr>
          <t>Campo a compilazione automatica</t>
        </r>
      </text>
    </comment>
    <comment ref="D18" authorId="0" shapeId="0">
      <text>
        <r>
          <rPr>
            <sz val="9"/>
            <color indexed="81"/>
            <rFont val="Tahoma"/>
            <family val="2"/>
          </rPr>
          <t>Campo a compilazione automatica</t>
        </r>
      </text>
    </comment>
    <comment ref="D19" authorId="0" shapeId="0">
      <text>
        <r>
          <rPr>
            <sz val="9"/>
            <color indexed="81"/>
            <rFont val="Tahoma"/>
            <family val="2"/>
          </rPr>
          <t>Campo a compilazione automatica</t>
        </r>
      </text>
    </comment>
    <comment ref="D22" authorId="0" shapeId="0">
      <text>
        <r>
          <rPr>
            <sz val="9"/>
            <color indexed="81"/>
            <rFont val="Tahoma"/>
            <family val="2"/>
          </rPr>
          <t xml:space="preserve">Descrivere quanto richiesto mantenendosi </t>
        </r>
        <r>
          <rPr>
            <b/>
            <sz val="9"/>
            <color indexed="81"/>
            <rFont val="Tahoma"/>
            <family val="2"/>
          </rPr>
          <t>tassativamente</t>
        </r>
        <r>
          <rPr>
            <sz val="9"/>
            <color indexed="81"/>
            <rFont val="Tahoma"/>
            <family val="2"/>
          </rPr>
          <t xml:space="preserve"> entro lo spazio dato</t>
        </r>
      </text>
    </comment>
    <comment ref="D24" authorId="0" shapeId="0">
      <text>
        <r>
          <rPr>
            <sz val="9"/>
            <color indexed="81"/>
            <rFont val="Tahoma"/>
            <family val="2"/>
          </rPr>
          <t>Campo a compilazione automatica</t>
        </r>
      </text>
    </comment>
    <comment ref="D25" authorId="0" shapeId="0">
      <text>
        <r>
          <rPr>
            <sz val="9"/>
            <color indexed="81"/>
            <rFont val="Tahoma"/>
            <family val="2"/>
          </rPr>
          <t>Campo a compilazione automatica</t>
        </r>
      </text>
    </comment>
    <comment ref="D26" authorId="0" shapeId="0">
      <text>
        <r>
          <rPr>
            <sz val="9"/>
            <color indexed="81"/>
            <rFont val="Tahoma"/>
            <family val="2"/>
          </rPr>
          <t>Campo a compilazione automatica</t>
        </r>
      </text>
    </comment>
    <comment ref="D27" authorId="0" shapeId="0">
      <text>
        <r>
          <rPr>
            <sz val="9"/>
            <color indexed="81"/>
            <rFont val="Tahoma"/>
            <family val="2"/>
          </rPr>
          <t>Campo a compilazione automatica</t>
        </r>
      </text>
    </comment>
    <comment ref="D28" authorId="0" shapeId="0">
      <text>
        <r>
          <rPr>
            <sz val="9"/>
            <color indexed="81"/>
            <rFont val="Tahoma"/>
            <family val="2"/>
          </rPr>
          <t>Campo a compilazione automatica</t>
        </r>
      </text>
    </comment>
    <comment ref="D29" authorId="0" shapeId="0">
      <text>
        <r>
          <rPr>
            <sz val="9"/>
            <color indexed="81"/>
            <rFont val="Tahoma"/>
            <family val="2"/>
          </rPr>
          <t>Campo a compilazione automatica</t>
        </r>
      </text>
    </comment>
    <comment ref="D30" authorId="0" shapeId="0">
      <text>
        <r>
          <rPr>
            <sz val="9"/>
            <color indexed="81"/>
            <rFont val="Tahoma"/>
            <family val="2"/>
          </rPr>
          <t>Campo a compilazione automatica</t>
        </r>
      </text>
    </comment>
    <comment ref="D31" authorId="0" shapeId="0">
      <text>
        <r>
          <rPr>
            <sz val="9"/>
            <color indexed="81"/>
            <rFont val="Tahoma"/>
            <family val="2"/>
          </rPr>
          <t>Campo a compilazione automatica</t>
        </r>
      </text>
    </comment>
    <comment ref="D32" authorId="0" shapeId="0">
      <text>
        <r>
          <rPr>
            <sz val="9"/>
            <color indexed="81"/>
            <rFont val="Tahoma"/>
            <family val="2"/>
          </rPr>
          <t>Campo a compilazione automatica</t>
        </r>
      </text>
    </comment>
    <comment ref="D33" authorId="0" shapeId="0">
      <text>
        <r>
          <rPr>
            <sz val="9"/>
            <color indexed="81"/>
            <rFont val="Tahoma"/>
            <family val="2"/>
          </rPr>
          <t>Campo a compilazione automatica</t>
        </r>
      </text>
    </comment>
    <comment ref="D35" authorId="0" shapeId="0">
      <text>
        <r>
          <rPr>
            <sz val="9"/>
            <color indexed="81"/>
            <rFont val="Tahoma"/>
            <family val="2"/>
          </rPr>
          <t xml:space="preserve">Descrivere quanto richiesto mantenendosi </t>
        </r>
        <r>
          <rPr>
            <b/>
            <sz val="9"/>
            <color indexed="81"/>
            <rFont val="Tahoma"/>
            <family val="2"/>
          </rPr>
          <t>tassativamente</t>
        </r>
        <r>
          <rPr>
            <sz val="9"/>
            <color indexed="81"/>
            <rFont val="Tahoma"/>
            <family val="2"/>
          </rPr>
          <t xml:space="preserve"> entro lo spazio dato</t>
        </r>
      </text>
    </comment>
    <comment ref="D39" authorId="0" shapeId="0">
      <text>
        <r>
          <rPr>
            <sz val="9"/>
            <color indexed="81"/>
            <rFont val="Tahoma"/>
            <family val="2"/>
          </rPr>
          <t>Campo a compilazione automatica</t>
        </r>
      </text>
    </comment>
    <comment ref="D40" authorId="0" shapeId="0">
      <text>
        <r>
          <rPr>
            <sz val="9"/>
            <color indexed="81"/>
            <rFont val="Tahoma"/>
            <family val="2"/>
          </rPr>
          <t>Campo a compilazione automatica</t>
        </r>
      </text>
    </comment>
    <comment ref="D41" authorId="0" shapeId="0">
      <text>
        <r>
          <rPr>
            <sz val="9"/>
            <color indexed="81"/>
            <rFont val="Tahoma"/>
            <family val="2"/>
          </rPr>
          <t>Campo a compilazione automatica</t>
        </r>
      </text>
    </comment>
    <comment ref="D42" authorId="0" shapeId="0">
      <text>
        <r>
          <rPr>
            <sz val="9"/>
            <color indexed="81"/>
            <rFont val="Tahoma"/>
            <family val="2"/>
          </rPr>
          <t>Campo a compilazione automatica</t>
        </r>
      </text>
    </comment>
    <comment ref="D44" authorId="0" shapeId="0">
      <text>
        <r>
          <rPr>
            <sz val="9"/>
            <color indexed="81"/>
            <rFont val="Tahoma"/>
            <family val="2"/>
          </rPr>
          <t>Campo a compilazione automatica</t>
        </r>
      </text>
    </comment>
    <comment ref="D45" authorId="0" shapeId="0">
      <text>
        <r>
          <rPr>
            <sz val="9"/>
            <color indexed="81"/>
            <rFont val="Tahoma"/>
            <family val="2"/>
          </rPr>
          <t>Campo a compilazione automatica</t>
        </r>
      </text>
    </comment>
    <comment ref="D46" authorId="0" shapeId="0">
      <text>
        <r>
          <rPr>
            <sz val="9"/>
            <color indexed="81"/>
            <rFont val="Tahoma"/>
            <family val="2"/>
          </rPr>
          <t>Campo a compilazione automatica</t>
        </r>
      </text>
    </comment>
    <comment ref="D47" authorId="0" shapeId="0">
      <text>
        <r>
          <rPr>
            <sz val="9"/>
            <color indexed="81"/>
            <rFont val="Tahoma"/>
            <family val="2"/>
          </rPr>
          <t>Campo a compilazione automatica</t>
        </r>
      </text>
    </comment>
    <comment ref="D50" authorId="0" shapeId="0">
      <text>
        <r>
          <rPr>
            <sz val="9"/>
            <color indexed="81"/>
            <rFont val="Tahoma"/>
            <family val="2"/>
          </rPr>
          <t xml:space="preserve">Descrivere quanto richiesto mantenendosi </t>
        </r>
        <r>
          <rPr>
            <b/>
            <sz val="9"/>
            <color indexed="81"/>
            <rFont val="Tahoma"/>
            <family val="2"/>
          </rPr>
          <t>tassativamente</t>
        </r>
        <r>
          <rPr>
            <sz val="9"/>
            <color indexed="81"/>
            <rFont val="Tahoma"/>
            <family val="2"/>
          </rPr>
          <t xml:space="preserve"> entro lo spazio dato</t>
        </r>
      </text>
    </comment>
    <comment ref="D52" authorId="0" shapeId="0">
      <text>
        <r>
          <rPr>
            <sz val="9"/>
            <color indexed="81"/>
            <rFont val="Tahoma"/>
            <family val="2"/>
          </rPr>
          <t>Campo a compilazione automatica</t>
        </r>
      </text>
    </comment>
    <comment ref="D53" authorId="0" shapeId="0">
      <text>
        <r>
          <rPr>
            <sz val="9"/>
            <color indexed="81"/>
            <rFont val="Tahoma"/>
            <family val="2"/>
          </rPr>
          <t>Campo a compilazione automatica</t>
        </r>
      </text>
    </comment>
    <comment ref="D54" authorId="0" shapeId="0">
      <text>
        <r>
          <rPr>
            <sz val="9"/>
            <color indexed="81"/>
            <rFont val="Tahoma"/>
            <family val="2"/>
          </rPr>
          <t>Campo a compilazione automatica</t>
        </r>
      </text>
    </comment>
    <comment ref="D55" authorId="0" shapeId="0">
      <text>
        <r>
          <rPr>
            <sz val="9"/>
            <color indexed="81"/>
            <rFont val="Tahoma"/>
            <family val="2"/>
          </rPr>
          <t>Campo a compilazione automatica</t>
        </r>
      </text>
    </comment>
    <comment ref="D56" authorId="0" shapeId="0">
      <text>
        <r>
          <rPr>
            <sz val="9"/>
            <color indexed="81"/>
            <rFont val="Tahoma"/>
            <family val="2"/>
          </rPr>
          <t>Campo a compilazione automatica</t>
        </r>
      </text>
    </comment>
    <comment ref="D57" authorId="0" shapeId="0">
      <text>
        <r>
          <rPr>
            <sz val="9"/>
            <color indexed="81"/>
            <rFont val="Tahoma"/>
            <family val="2"/>
          </rPr>
          <t>Campo a compilazione automatica</t>
        </r>
      </text>
    </comment>
    <comment ref="D58" authorId="0" shapeId="0">
      <text>
        <r>
          <rPr>
            <sz val="9"/>
            <color indexed="81"/>
            <rFont val="Tahoma"/>
            <family val="2"/>
          </rPr>
          <t>Campo a compilazione automatica</t>
        </r>
      </text>
    </comment>
    <comment ref="D59" authorId="0" shapeId="0">
      <text>
        <r>
          <rPr>
            <sz val="9"/>
            <color indexed="81"/>
            <rFont val="Tahoma"/>
            <family val="2"/>
          </rPr>
          <t>Campo a compilazione automatica</t>
        </r>
      </text>
    </comment>
    <comment ref="D60" authorId="0" shapeId="0">
      <text>
        <r>
          <rPr>
            <sz val="9"/>
            <color indexed="81"/>
            <rFont val="Tahoma"/>
            <family val="2"/>
          </rPr>
          <t>Campo a compilazione automatica</t>
        </r>
      </text>
    </comment>
    <comment ref="D61" authorId="0" shapeId="0">
      <text>
        <r>
          <rPr>
            <sz val="9"/>
            <color indexed="81"/>
            <rFont val="Tahoma"/>
            <family val="2"/>
          </rPr>
          <t>Campo a compilazione automatica</t>
        </r>
      </text>
    </comment>
    <comment ref="D64" authorId="0" shapeId="0">
      <text>
        <r>
          <rPr>
            <sz val="9"/>
            <color indexed="81"/>
            <rFont val="Tahoma"/>
            <family val="2"/>
          </rPr>
          <t xml:space="preserve">Descrivere quanto richiesto mantenendosi </t>
        </r>
        <r>
          <rPr>
            <b/>
            <sz val="9"/>
            <color indexed="81"/>
            <rFont val="Tahoma"/>
            <family val="2"/>
          </rPr>
          <t>tassativamente</t>
        </r>
        <r>
          <rPr>
            <sz val="9"/>
            <color indexed="81"/>
            <rFont val="Tahoma"/>
            <family val="2"/>
          </rPr>
          <t xml:space="preserve"> entro lo spazio dato</t>
        </r>
      </text>
    </comment>
  </commentList>
</comments>
</file>

<file path=xl/sharedStrings.xml><?xml version="1.0" encoding="utf-8"?>
<sst xmlns="http://schemas.openxmlformats.org/spreadsheetml/2006/main" count="1022" uniqueCount="758">
  <si>
    <t>AS1 Piattaforme aeronautiche del futuro</t>
  </si>
  <si>
    <t xml:space="preserve">AS2 Sistemi ed equipaggiamenti innovativi </t>
  </si>
  <si>
    <t xml:space="preserve">AS4 Sviluppo e Innovazione Tecnologica per lo Spazio </t>
  </si>
  <si>
    <t xml:space="preserve">AS5 Protezione nello spazio e dallo spazio </t>
  </si>
  <si>
    <t>AS6 Nuove piattaforme tra la terra e lo spazio</t>
  </si>
  <si>
    <t>AGROALIMENTARE</t>
  </si>
  <si>
    <t>AG1 Sistemi produttivi per la sostenibilità delle biorisorse</t>
  </si>
  <si>
    <t>AG2 Ingredienti sostenibili per un’industria alimentare competitiva</t>
  </si>
  <si>
    <t>AG3 Alimenti sicuri per un consumo sostenibile</t>
  </si>
  <si>
    <t>AE1 Generazione e gestione distribuita dell’energia</t>
  </si>
  <si>
    <t>AE2 Evoluzione tecnologica delle fonti rinnovabili</t>
  </si>
  <si>
    <t>AE3 Sistemi di accumulo di energia</t>
  </si>
  <si>
    <t>AE4 Infrastrutture per la mobilità elettrica</t>
  </si>
  <si>
    <t>AE5 Illuminazione intelligente</t>
  </si>
  <si>
    <t>AE6 Tecnologie e materiali del sistema dell’edilizia</t>
  </si>
  <si>
    <t>AE7 Tecnologie per la gestione, il monitoraggio e il trattamento dell’acqua, dell’aria e dei rifiuti</t>
  </si>
  <si>
    <t>ICC1 Digitalizzazione, rilievo 3D e realtà virtuale</t>
  </si>
  <si>
    <t>ICC2 Conservazione e manutenzione dei beni culturali e del patrimonio artistico</t>
  </si>
  <si>
    <t>ICC3 Strumentazione e sensoristica per la diagnostica e la sicurezza dei Beni Culturali</t>
  </si>
  <si>
    <t>ICC4 Moda e Design</t>
  </si>
  <si>
    <t>IS1 Benessere</t>
  </si>
  <si>
    <t>IS2 Prevenzione</t>
  </si>
  <si>
    <t>IS3 Invecchiamento attivo</t>
  </si>
  <si>
    <t>IS4 Disabilità e riabilitazione</t>
  </si>
  <si>
    <t>IS5 Diagnostica</t>
  </si>
  <si>
    <t>IS6 Nuovi approcci terapeutici</t>
  </si>
  <si>
    <t>MA1 Produzione con processi innovativi</t>
  </si>
  <si>
    <t>MA2 Sistemi di produzione evolutivi e adattativi</t>
  </si>
  <si>
    <t>MA3 Sistemi di produzione ad alta efficienza</t>
  </si>
  <si>
    <t>MA4 Manufacturing per prodotti personalizzati</t>
  </si>
  <si>
    <t>MA5 Sistemi manifatturieri per la sostenibilità ambientale</t>
  </si>
  <si>
    <t>MS1 Nuove tecnologie per i veicoli leggeri del futuro</t>
  </si>
  <si>
    <t>MS2 Efficienza energetica e riduzione delle emissioni nei trasporti</t>
  </si>
  <si>
    <t>MS3 Sistemi intelligenti di trasporto e di mobilità sostenibile</t>
  </si>
  <si>
    <t>MS4 Sicurezza nella mobilità di persone e merci</t>
  </si>
  <si>
    <t>SCC1 Smart Living</t>
  </si>
  <si>
    <t>SCC2 Infrastrutture, reti e costruzioni intelligenti</t>
  </si>
  <si>
    <t>SCC3 Sicurezza del cittadino e della comunità</t>
  </si>
  <si>
    <t>SCC4 Inclusione sociale e lavorativa</t>
  </si>
  <si>
    <t>SCC5 Sostenibilità ambientale</t>
  </si>
  <si>
    <t>SCC6 Smart Healthcare</t>
  </si>
  <si>
    <t>SCC7 Valorizzazione del patrimonio culturale</t>
  </si>
  <si>
    <t>SCC8 Piattaforme di City Information e Urban Analytics</t>
  </si>
  <si>
    <t>TIA1 ICT</t>
  </si>
  <si>
    <t>TIA2 Biotecnologie industriali</t>
  </si>
  <si>
    <t>TIA3 Fotonica</t>
  </si>
  <si>
    <t>TIA4 Materiali avanzati</t>
  </si>
  <si>
    <t>TIA5 Micro- e nano-elettronica</t>
  </si>
  <si>
    <t>TIA6 Nanotecnologie</t>
  </si>
  <si>
    <t>TIA7 Spazio</t>
  </si>
  <si>
    <t>TIA8 Tecnologie di produzione avanzata</t>
  </si>
  <si>
    <t>AEROSPAZIO</t>
  </si>
  <si>
    <t xml:space="preserve">AS3 Applicazioni e tecnologie dallo spazio per la società </t>
  </si>
  <si>
    <t>ECOINDUSTRIA</t>
  </si>
  <si>
    <t>INDUSTRIE_CREATIVE_E_CULTURALI</t>
  </si>
  <si>
    <t>INDUSTRIA_DELLA_SALUTE</t>
  </si>
  <si>
    <t>MANIFATTURIERO_AVANZATO</t>
  </si>
  <si>
    <t>MOBILITÀ_SOSTENIBILE</t>
  </si>
  <si>
    <t>SMART_CITIES_AND_COMMUNITIES</t>
  </si>
  <si>
    <t>TECNOLOGIE_INDUSTRIALI_ABILITANTI</t>
  </si>
  <si>
    <t>Nome</t>
  </si>
  <si>
    <t>Cognome</t>
  </si>
  <si>
    <t>Stato di nascita</t>
  </si>
  <si>
    <t>Comune di nascita</t>
  </si>
  <si>
    <t>Comune di residenza</t>
  </si>
  <si>
    <t>CAP di residenza</t>
  </si>
  <si>
    <t>Indirizzo di residenza</t>
  </si>
  <si>
    <t>Indirizzo di domicilio</t>
  </si>
  <si>
    <t>Comune di domicilio</t>
  </si>
  <si>
    <t>CAP di domicilio</t>
  </si>
  <si>
    <t>Partita IVA</t>
  </si>
  <si>
    <t>Telefono</t>
  </si>
  <si>
    <t>Cellulare</t>
  </si>
  <si>
    <t>Fax</t>
  </si>
  <si>
    <t>E-mail</t>
  </si>
  <si>
    <t>PEC</t>
  </si>
  <si>
    <t>Intestatario partita IVA</t>
  </si>
  <si>
    <t>AN10</t>
  </si>
  <si>
    <t>AN11</t>
  </si>
  <si>
    <t>AN12</t>
  </si>
  <si>
    <t>AN13</t>
  </si>
  <si>
    <t>AN14</t>
  </si>
  <si>
    <t>AN15</t>
  </si>
  <si>
    <t>AN16</t>
  </si>
  <si>
    <t>AN17</t>
  </si>
  <si>
    <t>AN18</t>
  </si>
  <si>
    <t>AN19</t>
  </si>
  <si>
    <t>AN20</t>
  </si>
  <si>
    <t>AN21</t>
  </si>
  <si>
    <t>AN22</t>
  </si>
  <si>
    <t>AN23</t>
  </si>
  <si>
    <t>AN01</t>
  </si>
  <si>
    <t>AN02</t>
  </si>
  <si>
    <t>AN03</t>
  </si>
  <si>
    <t>AN04</t>
  </si>
  <si>
    <t>AN05</t>
  </si>
  <si>
    <t>AN06</t>
  </si>
  <si>
    <t>AN07</t>
  </si>
  <si>
    <t>AN08</t>
  </si>
  <si>
    <t>AN09</t>
  </si>
  <si>
    <r>
      <t xml:space="preserve">Provincia di nascita </t>
    </r>
    <r>
      <rPr>
        <b/>
        <i/>
        <sz val="10"/>
        <color theme="1"/>
        <rFont val="Arial"/>
        <family val="2"/>
      </rPr>
      <t>(sigla)</t>
    </r>
  </si>
  <si>
    <r>
      <t xml:space="preserve">Data di nascita </t>
    </r>
    <r>
      <rPr>
        <b/>
        <i/>
        <sz val="10"/>
        <color theme="1"/>
        <rFont val="Arial"/>
        <family val="2"/>
      </rPr>
      <t>(gg/mm/aaaa)</t>
    </r>
  </si>
  <si>
    <r>
      <t xml:space="preserve">Provincia di residenza </t>
    </r>
    <r>
      <rPr>
        <b/>
        <i/>
        <sz val="10"/>
        <color theme="1"/>
        <rFont val="Arial"/>
        <family val="2"/>
      </rPr>
      <t>(sigla)</t>
    </r>
  </si>
  <si>
    <r>
      <t xml:space="preserve">Provincia di domicilio </t>
    </r>
    <r>
      <rPr>
        <b/>
        <i/>
        <sz val="10"/>
        <color theme="1"/>
        <rFont val="Arial"/>
        <family val="2"/>
      </rPr>
      <t>(sigla)</t>
    </r>
  </si>
  <si>
    <t>AN00</t>
  </si>
  <si>
    <t>Candidatura di</t>
  </si>
  <si>
    <t>AN24</t>
  </si>
  <si>
    <t>AN25</t>
  </si>
  <si>
    <t>AN26</t>
  </si>
  <si>
    <t>AN27</t>
  </si>
  <si>
    <t>AN28</t>
  </si>
  <si>
    <t>AN29</t>
  </si>
  <si>
    <t>Sesso</t>
  </si>
  <si>
    <t>M</t>
  </si>
  <si>
    <t>F</t>
  </si>
  <si>
    <t>Posizionarsi sopra una cella per visualizzare le relative istruzioni di compilazione</t>
  </si>
  <si>
    <t>La compilazione delle celle evidenziate in giallo è obbligatoria</t>
  </si>
  <si>
    <t>Le celle evideziate in rosso si compilano automaticamente</t>
  </si>
  <si>
    <t>ISTRUZIONI</t>
  </si>
  <si>
    <t>CS00</t>
  </si>
  <si>
    <t>EP00</t>
  </si>
  <si>
    <t>EV00</t>
  </si>
  <si>
    <t>MOTIVAZIONI</t>
  </si>
  <si>
    <t>MO00</t>
  </si>
  <si>
    <t>Lingua madre</t>
  </si>
  <si>
    <t>Lingue</t>
  </si>
  <si>
    <t>Lingua straniera 1 (LS1)</t>
  </si>
  <si>
    <t>LS1 / Livello</t>
  </si>
  <si>
    <t>Lingua straniera 2 (LS2)</t>
  </si>
  <si>
    <t>LS2 / Livello</t>
  </si>
  <si>
    <t>Lingua straniera 3 (LS3)</t>
  </si>
  <si>
    <t>LS3 / Livello</t>
  </si>
  <si>
    <t>AN30</t>
  </si>
  <si>
    <t>AN31</t>
  </si>
  <si>
    <t>AN32</t>
  </si>
  <si>
    <t>AN33</t>
  </si>
  <si>
    <t>AN34</t>
  </si>
  <si>
    <t>AN35</t>
  </si>
  <si>
    <t>AN36</t>
  </si>
  <si>
    <t>Laurea</t>
  </si>
  <si>
    <t>Vecchio ordinamento</t>
  </si>
  <si>
    <t>Specialistica</t>
  </si>
  <si>
    <t>CS01</t>
  </si>
  <si>
    <t>Conseguita nel</t>
  </si>
  <si>
    <t>Presso</t>
  </si>
  <si>
    <t>Titolo della tesi</t>
  </si>
  <si>
    <t>Voto conseguito</t>
  </si>
  <si>
    <t>CS02</t>
  </si>
  <si>
    <t>CS03</t>
  </si>
  <si>
    <t>CS04</t>
  </si>
  <si>
    <t>CS05</t>
  </si>
  <si>
    <t>CS06</t>
  </si>
  <si>
    <t>CS07</t>
  </si>
  <si>
    <t>CS08</t>
  </si>
  <si>
    <t>CS09</t>
  </si>
  <si>
    <t>CS10</t>
  </si>
  <si>
    <t>CS11</t>
  </si>
  <si>
    <t>CS12</t>
  </si>
  <si>
    <t>CS13</t>
  </si>
  <si>
    <t>CS14</t>
  </si>
  <si>
    <t>CS15</t>
  </si>
  <si>
    <t>CS16</t>
  </si>
  <si>
    <t>CS17</t>
  </si>
  <si>
    <t>CS18</t>
  </si>
  <si>
    <t>CS19</t>
  </si>
  <si>
    <t>CS20</t>
  </si>
  <si>
    <t>Conseguito nel</t>
  </si>
  <si>
    <t>CS21</t>
  </si>
  <si>
    <t>CS22</t>
  </si>
  <si>
    <t>CS23</t>
  </si>
  <si>
    <t>CS24</t>
  </si>
  <si>
    <t>CS25</t>
  </si>
  <si>
    <t>1. DATI ANAGRAFICI</t>
  </si>
  <si>
    <t>2. LINGUE</t>
  </si>
  <si>
    <t>3. AMBITI DI CANDIDATURA</t>
  </si>
  <si>
    <t>4. LAUREA</t>
  </si>
  <si>
    <t>5. DOTTORATO</t>
  </si>
  <si>
    <t>6. MASTER DI SECONDO LIVELLO</t>
  </si>
  <si>
    <t>CS26</t>
  </si>
  <si>
    <t>CS27</t>
  </si>
  <si>
    <t>CS28</t>
  </si>
  <si>
    <t>CS29</t>
  </si>
  <si>
    <t>CS30</t>
  </si>
  <si>
    <t>Solo se Tipo laurea = Specialistica indicare</t>
  </si>
  <si>
    <t>La compilazione delle celle evidenziate in verde è facoltativa, ma consigliata se pertinente</t>
  </si>
  <si>
    <t>Codice fiscale personale</t>
  </si>
  <si>
    <t>Settore di attività</t>
  </si>
  <si>
    <t>Principali responsabilità</t>
  </si>
  <si>
    <t>EP01</t>
  </si>
  <si>
    <t>EP02</t>
  </si>
  <si>
    <t>EP03</t>
  </si>
  <si>
    <t>EP04</t>
  </si>
  <si>
    <t>EP05</t>
  </si>
  <si>
    <t>EP06</t>
  </si>
  <si>
    <t>EP07</t>
  </si>
  <si>
    <t>EP08</t>
  </si>
  <si>
    <t>EP09</t>
  </si>
  <si>
    <t>Descrizione delle attività svolte</t>
  </si>
  <si>
    <t>Tipo e dimensione</t>
  </si>
  <si>
    <t>1 Micro impresa (&lt; 10 dipendenti)</t>
  </si>
  <si>
    <t>2 Piccola impresa (&lt; 50 dipendenti)</t>
  </si>
  <si>
    <t>3 Media impresa (&lt; 250 dipendenti)</t>
  </si>
  <si>
    <t>Dimensione e tipo</t>
  </si>
  <si>
    <t>7 Università o centro di ricerca privato</t>
  </si>
  <si>
    <t>6 Università o centro di ricerca pubblico</t>
  </si>
  <si>
    <t>5 Ente pubblico</t>
  </si>
  <si>
    <t>4 Grande impresa o multinazionale</t>
  </si>
  <si>
    <t>ANAGRAFICA, LINGUE E AMBITI DI CANDIDATURA</t>
  </si>
  <si>
    <t>LAUREA, DOTTORATO, MASTER E CORSI DI SPECIALIZZAZIONE</t>
  </si>
  <si>
    <t>ESPERIENZE PROFESSIONALI, PROGETTI E PUBBLICAZIONI</t>
  </si>
  <si>
    <t>ESPERIENZE DI VALUTAZIONE</t>
  </si>
  <si>
    <t>EP10</t>
  </si>
  <si>
    <t>EP11</t>
  </si>
  <si>
    <t>EP12</t>
  </si>
  <si>
    <t>EP13</t>
  </si>
  <si>
    <t>EP14</t>
  </si>
  <si>
    <t>EP15</t>
  </si>
  <si>
    <t>EP16</t>
  </si>
  <si>
    <t>EP17</t>
  </si>
  <si>
    <t>EP18</t>
  </si>
  <si>
    <t>EP19</t>
  </si>
  <si>
    <t>EP20</t>
  </si>
  <si>
    <t>EP21</t>
  </si>
  <si>
    <t>EP22</t>
  </si>
  <si>
    <t>EP23</t>
  </si>
  <si>
    <t>EP24</t>
  </si>
  <si>
    <t>EP25</t>
  </si>
  <si>
    <t>EP26</t>
  </si>
  <si>
    <t>EP27</t>
  </si>
  <si>
    <t>EP28</t>
  </si>
  <si>
    <t>EP29</t>
  </si>
  <si>
    <t>EP30</t>
  </si>
  <si>
    <t>EP31</t>
  </si>
  <si>
    <t>EP32</t>
  </si>
  <si>
    <t>EP33</t>
  </si>
  <si>
    <t>EP34</t>
  </si>
  <si>
    <t>EP35</t>
  </si>
  <si>
    <t>EP36</t>
  </si>
  <si>
    <t>EP37</t>
  </si>
  <si>
    <t>EP38</t>
  </si>
  <si>
    <t>EP39</t>
  </si>
  <si>
    <t>EP40</t>
  </si>
  <si>
    <t>EP41</t>
  </si>
  <si>
    <t>EP42</t>
  </si>
  <si>
    <t>EP43</t>
  </si>
  <si>
    <t>EP44</t>
  </si>
  <si>
    <t>EP45</t>
  </si>
  <si>
    <t>EP46</t>
  </si>
  <si>
    <t>EP47</t>
  </si>
  <si>
    <t>EP48</t>
  </si>
  <si>
    <t>EP49</t>
  </si>
  <si>
    <t>EP50</t>
  </si>
  <si>
    <t>EP51</t>
  </si>
  <si>
    <t>EP52</t>
  </si>
  <si>
    <t>EP53</t>
  </si>
  <si>
    <t>EP54</t>
  </si>
  <si>
    <t>EP55</t>
  </si>
  <si>
    <t>EP56</t>
  </si>
  <si>
    <t>EP57</t>
  </si>
  <si>
    <t>EP58</t>
  </si>
  <si>
    <t>EP59</t>
  </si>
  <si>
    <t>EP60</t>
  </si>
  <si>
    <t>EP61</t>
  </si>
  <si>
    <t>EP62</t>
  </si>
  <si>
    <t>EP63</t>
  </si>
  <si>
    <t>EP64</t>
  </si>
  <si>
    <t>EP65</t>
  </si>
  <si>
    <t>EP66</t>
  </si>
  <si>
    <t>EP67</t>
  </si>
  <si>
    <t>EP68</t>
  </si>
  <si>
    <t>EP69</t>
  </si>
  <si>
    <t>EP70</t>
  </si>
  <si>
    <t>EP71</t>
  </si>
  <si>
    <t>EP72</t>
  </si>
  <si>
    <t>EP73</t>
  </si>
  <si>
    <t>EP74</t>
  </si>
  <si>
    <t>EP75</t>
  </si>
  <si>
    <t>EP76</t>
  </si>
  <si>
    <t>EP77</t>
  </si>
  <si>
    <t>EP78</t>
  </si>
  <si>
    <t>EP79</t>
  </si>
  <si>
    <t>EP80</t>
  </si>
  <si>
    <t>EP81</t>
  </si>
  <si>
    <t>EP82</t>
  </si>
  <si>
    <t>EP83</t>
  </si>
  <si>
    <t>EP84</t>
  </si>
  <si>
    <t>EP85</t>
  </si>
  <si>
    <t>EP86</t>
  </si>
  <si>
    <t>EP87</t>
  </si>
  <si>
    <t>EP88</t>
  </si>
  <si>
    <t>EP89</t>
  </si>
  <si>
    <t>EP90</t>
  </si>
  <si>
    <t>Livello progetto</t>
  </si>
  <si>
    <t>Partecipanti progetto</t>
  </si>
  <si>
    <t>1 Uno</t>
  </si>
  <si>
    <t>2 Da due a cinque</t>
  </si>
  <si>
    <t>3 Da sei a dieci</t>
  </si>
  <si>
    <t>4 Oltre 10</t>
  </si>
  <si>
    <t>Budget progetto</t>
  </si>
  <si>
    <t>1 Fino a 50.000 Euro</t>
  </si>
  <si>
    <t>2 Da 50.000 a 200.000 Euro</t>
  </si>
  <si>
    <t>3 Da 200.000 a 500.000 Euro</t>
  </si>
  <si>
    <t>4 Da 500.000 a 1.000.000 Euro</t>
  </si>
  <si>
    <t>Durata progetto</t>
  </si>
  <si>
    <t>1 Fino a 6 mesi</t>
  </si>
  <si>
    <t>2 Da 6 mesi a 1 anno</t>
  </si>
  <si>
    <t>3 Da 1 a 2 anni</t>
  </si>
  <si>
    <t>4 Da 2 a 5 anni</t>
  </si>
  <si>
    <t>5 Oltre 5 anni</t>
  </si>
  <si>
    <t>5 Da 1.000.000 a 5.000.000 Euro</t>
  </si>
  <si>
    <t>6 Oltre 5.000.000 Euro</t>
  </si>
  <si>
    <t>Ruolo progetto</t>
  </si>
  <si>
    <t>1 Membro del team di progetto</t>
  </si>
  <si>
    <t>2 Responsabile amministrativo del singolo partecipante</t>
  </si>
  <si>
    <t>3 Responsabile amministrativo dell'intero progetto</t>
  </si>
  <si>
    <t>4 Responsabile tecnico del singolo partecipante</t>
  </si>
  <si>
    <t>5 Responsabile tecnico dell'intero progetto</t>
  </si>
  <si>
    <t>6 Project Manager del singolo partecipante</t>
  </si>
  <si>
    <t>7 Project Manager dell'intero progetto</t>
  </si>
  <si>
    <t>2 Elementare</t>
  </si>
  <si>
    <t>5 Sufficiente</t>
  </si>
  <si>
    <t>7 Professionale</t>
  </si>
  <si>
    <t>9 Madrelingua equivalente</t>
  </si>
  <si>
    <t>3 Partnership nazionale</t>
  </si>
  <si>
    <t>4 Partnership internazionale</t>
  </si>
  <si>
    <t>2 Partnership locale</t>
  </si>
  <si>
    <t>1 Interno al datore di lavoro/cliente</t>
  </si>
  <si>
    <t>EP91</t>
  </si>
  <si>
    <t>EP92</t>
  </si>
  <si>
    <t>EP93</t>
  </si>
  <si>
    <t>EP94</t>
  </si>
  <si>
    <t>EP95</t>
  </si>
  <si>
    <t>EP96</t>
  </si>
  <si>
    <t>EP97</t>
  </si>
  <si>
    <t>EP98</t>
  </si>
  <si>
    <t>EP99</t>
  </si>
  <si>
    <t>EP100</t>
  </si>
  <si>
    <t>EP101</t>
  </si>
  <si>
    <t>EP102</t>
  </si>
  <si>
    <t>EP103</t>
  </si>
  <si>
    <t>EP104</t>
  </si>
  <si>
    <t>EP105</t>
  </si>
  <si>
    <t>EP106</t>
  </si>
  <si>
    <t>EP107</t>
  </si>
  <si>
    <t>EP108</t>
  </si>
  <si>
    <t>EP109</t>
  </si>
  <si>
    <t>EP110</t>
  </si>
  <si>
    <t>Pubblicazioni</t>
  </si>
  <si>
    <t>Anno</t>
  </si>
  <si>
    <t>1 Articolo su giornale o rivista non specialistica</t>
  </si>
  <si>
    <t>2 Articolo su rivista specialistica</t>
  </si>
  <si>
    <t>3 Volume collettivo</t>
  </si>
  <si>
    <t>4 Volume proprio</t>
  </si>
  <si>
    <t>Macro-area principale (MA1)</t>
  </si>
  <si>
    <t>Macro-area secondaria (MA2)</t>
  </si>
  <si>
    <t>MA1 / Sotto-area principale</t>
  </si>
  <si>
    <t>MA1 / Sotto-area secondaria</t>
  </si>
  <si>
    <t>MA2 / Sotto-area principale</t>
  </si>
  <si>
    <t>MA2 / Sotto-area secondaria</t>
  </si>
  <si>
    <r>
      <t xml:space="preserve">Per poter effettuare la scelta delle sotto-aree è necessario - </t>
    </r>
    <r>
      <rPr>
        <b/>
        <i/>
        <u/>
        <sz val="10"/>
        <color theme="1"/>
        <rFont val="Arial"/>
        <family val="2"/>
      </rPr>
      <t>prima</t>
    </r>
    <r>
      <rPr>
        <i/>
        <sz val="10"/>
        <color theme="1"/>
        <rFont val="Arial"/>
        <family val="2"/>
      </rPr>
      <t xml:space="preserve"> - selezionare la macro-area
Se si modifica la scelta relativa alla macro-area è necessario </t>
    </r>
    <r>
      <rPr>
        <b/>
        <i/>
        <u/>
        <sz val="10"/>
        <color theme="1"/>
        <rFont val="Arial"/>
        <family val="2"/>
      </rPr>
      <t>effettuare nuovamente</t>
    </r>
    <r>
      <rPr>
        <i/>
        <sz val="10"/>
        <color theme="1"/>
        <rFont val="Arial"/>
        <family val="2"/>
      </rPr>
      <t xml:space="preserve"> la scelta della/e sotto-area/e.</t>
    </r>
  </si>
  <si>
    <t>Dottorato in (DOT)</t>
  </si>
  <si>
    <t>Master in (MAS)</t>
  </si>
  <si>
    <t>Descrivere le esperienze professionali - fino a un massimo di dieci, anche non consecutive - rilevanti per dimostrare l'acquisizione delle competenze relative a tutti gli ambiti di candidatura selezionati al punto 3. Affinché la candidatura per la data macro-area selezionata sia ammissibile, dovrà risultare un'esperienza complessivamente pari o superiore a 5 anni, direttamente riferibile ad essa. Eventuali periodi di sovrapposizione saranno computati una sola volta per ciascuna macro-area rilevante.</t>
  </si>
  <si>
    <t>LAU1</t>
  </si>
  <si>
    <t>LAU2</t>
  </si>
  <si>
    <t>DOT</t>
  </si>
  <si>
    <t>MAS</t>
  </si>
  <si>
    <t>EP1</t>
  </si>
  <si>
    <t>EP2</t>
  </si>
  <si>
    <t>EP3</t>
  </si>
  <si>
    <t>EP4</t>
  </si>
  <si>
    <t>EP5</t>
  </si>
  <si>
    <t>EP6</t>
  </si>
  <si>
    <t>EP7</t>
  </si>
  <si>
    <t>EP8</t>
  </si>
  <si>
    <t>EP9</t>
  </si>
  <si>
    <t>Comune sede datore di lavoro</t>
  </si>
  <si>
    <t>Denominazione del datore di lavoro (EP1)</t>
  </si>
  <si>
    <t>Denominazione del datore di lavoro (EP2)</t>
  </si>
  <si>
    <t>Denominazione del datore di lavoro (EP3)</t>
  </si>
  <si>
    <t>Denominazione del datore di lavoro (EP4)</t>
  </si>
  <si>
    <t>Denominazione del datore di lavoro (EP5)</t>
  </si>
  <si>
    <t>Denominazione del datore di lavoro (EP6)</t>
  </si>
  <si>
    <t>Denominazione del datore di lavoro (EP7)</t>
  </si>
  <si>
    <t>Denominazione del datore di lavoro (EP8)</t>
  </si>
  <si>
    <t>Denominazione del datore di lavoro (EP9)</t>
  </si>
  <si>
    <t>Denominazione del datore di lavoro (EP10)</t>
  </si>
  <si>
    <t>Ente promotore</t>
  </si>
  <si>
    <t>Ambito</t>
  </si>
  <si>
    <t>Tematica</t>
  </si>
  <si>
    <t>Numero di progetti valutati</t>
  </si>
  <si>
    <t>Investimento medio del singolo progetto</t>
  </si>
  <si>
    <t>1 Regionale</t>
  </si>
  <si>
    <t>2 Nazionale</t>
  </si>
  <si>
    <t>3 Internazionale</t>
  </si>
  <si>
    <t>1 Innovazione e competitività</t>
  </si>
  <si>
    <t>Numero progetti</t>
  </si>
  <si>
    <t>1 Fino a 10</t>
  </si>
  <si>
    <t>2 Da 11 a 25</t>
  </si>
  <si>
    <t>3 Da 26 a 50</t>
  </si>
  <si>
    <t>4 Da 51 a 100</t>
  </si>
  <si>
    <t>5 Oltre 100</t>
  </si>
  <si>
    <t>EV01</t>
  </si>
  <si>
    <t>EV02</t>
  </si>
  <si>
    <t>EV03</t>
  </si>
  <si>
    <t>EV04</t>
  </si>
  <si>
    <t>EV05</t>
  </si>
  <si>
    <t>EV06</t>
  </si>
  <si>
    <t>EV07</t>
  </si>
  <si>
    <t>EV08</t>
  </si>
  <si>
    <t>EV09</t>
  </si>
  <si>
    <t>EV10</t>
  </si>
  <si>
    <t>EV11</t>
  </si>
  <si>
    <t>EV12</t>
  </si>
  <si>
    <t>EV13</t>
  </si>
  <si>
    <t>EV14</t>
  </si>
  <si>
    <t>EV15</t>
  </si>
  <si>
    <t>EV16</t>
  </si>
  <si>
    <t>EV17</t>
  </si>
  <si>
    <t>EV18</t>
  </si>
  <si>
    <t>EV19</t>
  </si>
  <si>
    <t>EV20</t>
  </si>
  <si>
    <t>EV21</t>
  </si>
  <si>
    <t>EV22</t>
  </si>
  <si>
    <t>EV23</t>
  </si>
  <si>
    <t>EV24</t>
  </si>
  <si>
    <t>Tipo laurea</t>
  </si>
  <si>
    <t>Laurea in (LAU1)</t>
  </si>
  <si>
    <t>Laurea in (LAU2)</t>
  </si>
  <si>
    <r>
      <t xml:space="preserve">Motivazioni </t>
    </r>
    <r>
      <rPr>
        <b/>
        <i/>
        <sz val="10"/>
        <color theme="1"/>
        <rFont val="Arial"/>
        <family val="2"/>
      </rPr>
      <t>cursus studiorum</t>
    </r>
  </si>
  <si>
    <t>Motivazioni esperienze professionali</t>
  </si>
  <si>
    <r>
      <t xml:space="preserve">Motivare come il </t>
    </r>
    <r>
      <rPr>
        <sz val="10"/>
        <color theme="1"/>
        <rFont val="Arial"/>
        <family val="2"/>
      </rPr>
      <t>cursus studiorum</t>
    </r>
    <r>
      <rPr>
        <i/>
        <sz val="10"/>
        <color theme="1"/>
        <rFont val="Arial"/>
        <family val="2"/>
      </rPr>
      <t>, complessivamente descritto nella relativa scheda, dimostri l'acquisizione delle competenze necessarie per sostenere la propria candidatura in relazione alla macro-area principale sopra riportata e alla/e relativa/e sotto-area/e. Fare riferimento alle specifiche esperienze descritte, richiamandole con la relativa sigla, come sopra dettagliato.</t>
    </r>
  </si>
  <si>
    <t>MO01</t>
  </si>
  <si>
    <t>MO02</t>
  </si>
  <si>
    <t>MO03</t>
  </si>
  <si>
    <t>MO04</t>
  </si>
  <si>
    <t>MO05</t>
  </si>
  <si>
    <t>MO06</t>
  </si>
  <si>
    <t>MO07</t>
  </si>
  <si>
    <t>MO08</t>
  </si>
  <si>
    <t>MO14</t>
  </si>
  <si>
    <t>MO15</t>
  </si>
  <si>
    <t>MO16</t>
  </si>
  <si>
    <t>MO17</t>
  </si>
  <si>
    <t>MO18</t>
  </si>
  <si>
    <t>MO19</t>
  </si>
  <si>
    <t>MO20</t>
  </si>
  <si>
    <t>MO21</t>
  </si>
  <si>
    <t>MO22</t>
  </si>
  <si>
    <t>MO23</t>
  </si>
  <si>
    <t>MO24</t>
  </si>
  <si>
    <t>MO30</t>
  </si>
  <si>
    <t>MO31</t>
  </si>
  <si>
    <t>MO32</t>
  </si>
  <si>
    <t>MO33</t>
  </si>
  <si>
    <t>MO34</t>
  </si>
  <si>
    <t>MO35</t>
  </si>
  <si>
    <t>MO36</t>
  </si>
  <si>
    <t>MO37</t>
  </si>
  <si>
    <t>MO38</t>
  </si>
  <si>
    <t>MO44</t>
  </si>
  <si>
    <t>MO45</t>
  </si>
  <si>
    <t>MO46</t>
  </si>
  <si>
    <t>MO47</t>
  </si>
  <si>
    <t>MO48</t>
  </si>
  <si>
    <t>MO49</t>
  </si>
  <si>
    <t>MO50</t>
  </si>
  <si>
    <t>MO51</t>
  </si>
  <si>
    <t>MO52</t>
  </si>
  <si>
    <t>MO53</t>
  </si>
  <si>
    <t>MO54</t>
  </si>
  <si>
    <t>MO60</t>
  </si>
  <si>
    <t>AN37</t>
  </si>
  <si>
    <t>AN38</t>
  </si>
  <si>
    <t>MA1 / Sotto-area terziaria</t>
  </si>
  <si>
    <t>MA2 / Sotto-area terziaria</t>
  </si>
  <si>
    <t>Macro-aree</t>
  </si>
  <si>
    <t>Sotto-aree</t>
  </si>
  <si>
    <t>Descrivere un massimo di tre pregresse esperienze di valutazione tecnica di progetti presentati in esito a bandi pubblici (regionali, nazionali o internazionali).</t>
  </si>
  <si>
    <t>11. MOTIVAZIONI PER LA MACRO-AREA PRINCIPALE</t>
  </si>
  <si>
    <t>12. MOTIVAZIONI PER LA MACRO-AREA SECONDARIA</t>
  </si>
  <si>
    <t>Motivare come le esperienze professionali e le eventuali pubblicazioni, complessivamente descritte nella relativa scheda, dimostrino l'acquisizione delle competenze necessarie per sostenere la propria candidatura in relazione alla macro-area principale sopra riportata e alla/e relativa/e sotto-area/e. Fare riferimento alle specifiche esperienze descritte, richiamandole con la relativa sigla, come sopra dettagliato.</t>
  </si>
  <si>
    <r>
      <t xml:space="preserve">Motivare come il </t>
    </r>
    <r>
      <rPr>
        <sz val="10"/>
        <color theme="1"/>
        <rFont val="Arial"/>
        <family val="2"/>
      </rPr>
      <t>cursus studiorum</t>
    </r>
    <r>
      <rPr>
        <i/>
        <sz val="10"/>
        <color theme="1"/>
        <rFont val="Arial"/>
        <family val="2"/>
      </rPr>
      <t>, complessivamente descritto nella relativa scheda, dimostri l'acquisizione delle competenze necessarie per sostenere la propria candidatura in relazione alla macro-area secondaria eventualmente sopra riportata e alla/e relativa/e sotto-area/e. Fare riferimento alle specifiche esperienze descritte, richiamandole con la relativa sigla, come sopra dettagliato.
Qualora la macro-area secondaria coindida con quella principale non è necessario compilare il box sottostante.</t>
    </r>
  </si>
  <si>
    <t>Motivare come le esperienze professionali, i progetti e le pubblicazioni, complessivamente descritte nella relativa scheda, dimostrino l'acquisizione delle competenze necessarie per sostenere la propria candidatura in relazione alla macro-area secondaria eventualmente sopra riportata e alla/e relativa/e sotto-area/e. Fare riferimento alle specifiche esperienze descritte, richiamandole con la relativa sigla, come sopra dettagliato.
Qualora la macro-area secondaria coindida con quella principale non è necessario compilare il box sottostante.</t>
  </si>
  <si>
    <t>Ambito di attività</t>
  </si>
  <si>
    <t>Pubblico/Privato</t>
  </si>
  <si>
    <t>Privato</t>
  </si>
  <si>
    <t>Pubblico</t>
  </si>
  <si>
    <t>Riferibile a</t>
  </si>
  <si>
    <t>Riferimento</t>
  </si>
  <si>
    <t>Entrambe</t>
  </si>
  <si>
    <r>
      <t xml:space="preserve">Data inizio collaborazione </t>
    </r>
    <r>
      <rPr>
        <b/>
        <i/>
        <sz val="10"/>
        <color theme="1"/>
        <rFont val="Arial"/>
        <family val="2"/>
      </rPr>
      <t>(gg/mm/aaaa)</t>
    </r>
  </si>
  <si>
    <r>
      <t xml:space="preserve">Data fine collaborazione </t>
    </r>
    <r>
      <rPr>
        <b/>
        <i/>
        <sz val="10"/>
        <color theme="1"/>
        <rFont val="Arial"/>
        <family val="2"/>
      </rPr>
      <t>(gg/mm/aaaa)</t>
    </r>
  </si>
  <si>
    <t>Misura specifica (BP1)</t>
  </si>
  <si>
    <t>Misura specifica (BP2)</t>
  </si>
  <si>
    <t>Misura specifica (BP3)</t>
  </si>
  <si>
    <t>Provincia di nascita</t>
  </si>
  <si>
    <t>Data di nascita</t>
  </si>
  <si>
    <t>Provincia di residenza</t>
  </si>
  <si>
    <t>Provincia di domicilio</t>
  </si>
  <si>
    <t>Laurea di primo livello in (LAU1.1)</t>
  </si>
  <si>
    <t>Laurea di primo livello in (LAU2.1)</t>
  </si>
  <si>
    <t>LAU1.1 / Conseguita nel</t>
  </si>
  <si>
    <t>LAU1.1 / Presso</t>
  </si>
  <si>
    <t>LAU1.1 / Titolo della tesi</t>
  </si>
  <si>
    <t>LAU2 / Tipo laurea</t>
  </si>
  <si>
    <t>LAU1 / Tipo laurea</t>
  </si>
  <si>
    <t>LAU1 / Conseguita nel</t>
  </si>
  <si>
    <t>LAU1 / Presso</t>
  </si>
  <si>
    <t>LAU1 / Titolo della tesi</t>
  </si>
  <si>
    <t>LAU1 / Voto conseguito</t>
  </si>
  <si>
    <t>LAU2 / Conseguita nel</t>
  </si>
  <si>
    <t>LAU2 / Presso</t>
  </si>
  <si>
    <t>LAU2 / Titolo della tesi</t>
  </si>
  <si>
    <t>LAU2 / Voto conseguito</t>
  </si>
  <si>
    <t>LAU2.1 / Conseguita nel</t>
  </si>
  <si>
    <t>LAU2.1 / Presso</t>
  </si>
  <si>
    <t>LAU2.1 / Titolo della tesi</t>
  </si>
  <si>
    <t>DOT / Conseguito nel</t>
  </si>
  <si>
    <t>DOT / Presso</t>
  </si>
  <si>
    <t>DOT / Titolo della tesi</t>
  </si>
  <si>
    <t>DOT / Voto conseguito</t>
  </si>
  <si>
    <t>MAS / Conseguito nel</t>
  </si>
  <si>
    <t>MAS / Presso</t>
  </si>
  <si>
    <t>MAS / Titolo della tesi</t>
  </si>
  <si>
    <t>MAS / Voto conseguito</t>
  </si>
  <si>
    <t>MA1 / Motivazioni esperienze professionali</t>
  </si>
  <si>
    <t>MA2 / Motivazioni esperienze professionali</t>
  </si>
  <si>
    <t>EP1 / Data inizio collaborazione</t>
  </si>
  <si>
    <t>EP1 / Data fine collaborazione</t>
  </si>
  <si>
    <t>EP1 / Comune sede datore di lavoro</t>
  </si>
  <si>
    <t>EP1 / Provincia sede datore di lavoro</t>
  </si>
  <si>
    <t>EP1 / Tipo e dimensione</t>
  </si>
  <si>
    <t>EP1 / Settore di attività</t>
  </si>
  <si>
    <t>EP1 / Ambito di attività</t>
  </si>
  <si>
    <t>EP1 / Riferibile a</t>
  </si>
  <si>
    <t>EP1 / Descrizione delle attività svolte</t>
  </si>
  <si>
    <t>EP1 / Principali responsabilità</t>
  </si>
  <si>
    <t>EP2 / Data inizio collaborazione</t>
  </si>
  <si>
    <t>EP2 / Data fine collaborazione</t>
  </si>
  <si>
    <t>EP2 / Comune sede datore di lavoro</t>
  </si>
  <si>
    <t>EP2 / Provincia sede datore di lavoro</t>
  </si>
  <si>
    <t>EP2 / Tipo e dimensione</t>
  </si>
  <si>
    <t>EP2 / Settore di attività</t>
  </si>
  <si>
    <t>EP2 / Ambito di attività</t>
  </si>
  <si>
    <t>EP2 / Riferibile a</t>
  </si>
  <si>
    <t>EP2 / Descrizione delle attività svolte</t>
  </si>
  <si>
    <t>EP2 / Principali responsabilità</t>
  </si>
  <si>
    <t>EP3 / Data inizio collaborazione</t>
  </si>
  <si>
    <t>EP3 / Data fine collaborazione</t>
  </si>
  <si>
    <t>EP3 / Comune sede datore di lavoro</t>
  </si>
  <si>
    <t>EP3 / Provincia sede datore di lavoro</t>
  </si>
  <si>
    <t>EP3 / Tipo e dimensione</t>
  </si>
  <si>
    <t>EP3 / Settore di attività</t>
  </si>
  <si>
    <t>EP3 / Ambito di attività</t>
  </si>
  <si>
    <t>EP3 / Riferibile a</t>
  </si>
  <si>
    <t>EP3 / Descrizione delle attività svolte</t>
  </si>
  <si>
    <t>EP3 / Principali responsabilità</t>
  </si>
  <si>
    <r>
      <t xml:space="preserve">Provincia sede datore di lavoro </t>
    </r>
    <r>
      <rPr>
        <b/>
        <i/>
        <sz val="10"/>
        <color theme="1"/>
        <rFont val="Arial"/>
        <family val="2"/>
      </rPr>
      <t>(sigla)</t>
    </r>
  </si>
  <si>
    <t>EP4 / Data inizio collaborazione</t>
  </si>
  <si>
    <t>EP4 / Data fine collaborazione</t>
  </si>
  <si>
    <t>EP4 / Comune sede datore di lavoro</t>
  </si>
  <si>
    <t>EP4 / Provincia sede datore di lavoro</t>
  </si>
  <si>
    <t>EP4 / Tipo e dimensione</t>
  </si>
  <si>
    <t>EP4 / Settore di attività</t>
  </si>
  <si>
    <t>EP4 / Ambito di attività</t>
  </si>
  <si>
    <t>EP4 / Riferibile a</t>
  </si>
  <si>
    <t>EP4 / Descrizione delle attività svolte</t>
  </si>
  <si>
    <t>EP4 / Principali responsabilità</t>
  </si>
  <si>
    <t>EP5 / Data inizio collaborazione</t>
  </si>
  <si>
    <t>EP5 / Data fine collaborazione</t>
  </si>
  <si>
    <t>EP5 / Comune sede datore di lavoro</t>
  </si>
  <si>
    <t>EP5 / Provincia sede datore di lavoro</t>
  </si>
  <si>
    <t>EP5 / Tipo e dimensione</t>
  </si>
  <si>
    <t>EP5 / Settore di attività</t>
  </si>
  <si>
    <t>EP5 / Ambito di attività</t>
  </si>
  <si>
    <t>EP5 / Riferibile a</t>
  </si>
  <si>
    <t>EP5 / Descrizione delle attività svolte</t>
  </si>
  <si>
    <t>EP5 / Principali responsabilità</t>
  </si>
  <si>
    <t>EP6 / Data inizio collaborazione</t>
  </si>
  <si>
    <t>EP6 / Data fine collaborazione</t>
  </si>
  <si>
    <t>EP6 / Comune sede datore di lavoro</t>
  </si>
  <si>
    <t>EP6 / Provincia sede datore di lavoro</t>
  </si>
  <si>
    <t>EP6 / Tipo e dimensione</t>
  </si>
  <si>
    <t>EP6 / Settore di attività</t>
  </si>
  <si>
    <t>EP6 / Ambito di attività</t>
  </si>
  <si>
    <t>EP6 / Riferibile a</t>
  </si>
  <si>
    <t>EP6 / Descrizione delle attività svolte</t>
  </si>
  <si>
    <t>EP6 / Principali responsabilità</t>
  </si>
  <si>
    <t>EP7 / Data inizio collaborazione</t>
  </si>
  <si>
    <t>EP7 / Data fine collaborazione</t>
  </si>
  <si>
    <t>EP7 / Comune sede datore di lavoro</t>
  </si>
  <si>
    <t>EP7 / Provincia sede datore di lavoro</t>
  </si>
  <si>
    <t>EP7 / Tipo e dimensione</t>
  </si>
  <si>
    <t>EP7 / Settore di attività</t>
  </si>
  <si>
    <t>EP7 / Ambito di attività</t>
  </si>
  <si>
    <t>EP7 / Riferibile a</t>
  </si>
  <si>
    <t>EP7 / Descrizione delle attività svolte</t>
  </si>
  <si>
    <t>EP7 / Principali responsabilità</t>
  </si>
  <si>
    <t>EP8 / Data inizio collaborazione</t>
  </si>
  <si>
    <t>EP8 / Data fine collaborazione</t>
  </si>
  <si>
    <t>EP8 / Comune sede datore di lavoro</t>
  </si>
  <si>
    <t>EP8 / Provincia sede datore di lavoro</t>
  </si>
  <si>
    <t>EP8 / Tipo e dimensione</t>
  </si>
  <si>
    <t>EP8 / Settore di attività</t>
  </si>
  <si>
    <t>EP8 / Ambito di attività</t>
  </si>
  <si>
    <t>EP8 / Riferibile a</t>
  </si>
  <si>
    <t>EP8 / Descrizione delle attività svolte</t>
  </si>
  <si>
    <t>EP8 / Principali responsabilità</t>
  </si>
  <si>
    <t>EP9 / Data inizio collaborazione</t>
  </si>
  <si>
    <t>EP9 / Data fine collaborazione</t>
  </si>
  <si>
    <t>EP9 / Comune sede datore di lavoro</t>
  </si>
  <si>
    <t>EP9 / Provincia sede datore di lavoro</t>
  </si>
  <si>
    <t>EP9 / Tipo e dimensione</t>
  </si>
  <si>
    <t>EP9 / Settore di attività</t>
  </si>
  <si>
    <t>EP9 / Ambito di attività</t>
  </si>
  <si>
    <t>EP9 / Riferibile a</t>
  </si>
  <si>
    <t>EP9 / Descrizione delle attività svolte</t>
  </si>
  <si>
    <t>EP9 / Principali responsabilità</t>
  </si>
  <si>
    <t>EP10 / Data inizio collaborazione</t>
  </si>
  <si>
    <t>EP10 / Data fine collaborazione</t>
  </si>
  <si>
    <t>EP10 / Comune sede datore di lavoro</t>
  </si>
  <si>
    <t>EP10 / Provincia sede datore di lavoro</t>
  </si>
  <si>
    <t>EP10 / Tipo e dimensione</t>
  </si>
  <si>
    <t>EP10 / Settore di attività</t>
  </si>
  <si>
    <t>EP10 / Ambito di attività</t>
  </si>
  <si>
    <t>EP10 / Riferibile a</t>
  </si>
  <si>
    <t>EP10 / Descrizione delle attività svolte</t>
  </si>
  <si>
    <t>EP10 / Principali responsabilità</t>
  </si>
  <si>
    <t>BP1 / Ente promotore</t>
  </si>
  <si>
    <t>BP1 / Ambito</t>
  </si>
  <si>
    <t>BP1 / Tematica</t>
  </si>
  <si>
    <t>BP1 / Descrizione della misura specifica</t>
  </si>
  <si>
    <t>BP1 / Anno</t>
  </si>
  <si>
    <t>BP1 / Numero di progetti valutati</t>
  </si>
  <si>
    <t>BP1 / Investimento medio del singolo progetto</t>
  </si>
  <si>
    <t>BP2 / Ente promotore</t>
  </si>
  <si>
    <t>BP2 / Ambito</t>
  </si>
  <si>
    <t>BP2 / Tematica</t>
  </si>
  <si>
    <t>BP2 / Descrizione della misura specifica</t>
  </si>
  <si>
    <t>BP2 / Anno</t>
  </si>
  <si>
    <t>BP2 / Numero di progetti valutati</t>
  </si>
  <si>
    <t>BP2 / Investimento medio del singolo progetto</t>
  </si>
  <si>
    <t>BP3 / Ente promotore</t>
  </si>
  <si>
    <t>BP3 / Ambito</t>
  </si>
  <si>
    <t>BP3 / Tematica</t>
  </si>
  <si>
    <t>BP3 / Descrizione della misura specifica</t>
  </si>
  <si>
    <t>BP3 / Anno</t>
  </si>
  <si>
    <t>BP3 / Numero di progetti valutati</t>
  </si>
  <si>
    <t>BP3 / Investimento medio del singolo progetto</t>
  </si>
  <si>
    <t>MA1 / Motivazioni cursus studiorum</t>
  </si>
  <si>
    <t>MA2 / Motivazioni cursus studiorum</t>
  </si>
  <si>
    <t>AG4 Alimenti ad alta efficienza nutrizionale</t>
  </si>
  <si>
    <t>CV1 Processi catalitici sostenibili per applicazioni industriali (chimica sostenibile)</t>
  </si>
  <si>
    <t>CV2 Creazione di bioraffinerie per la produzione integrata di prodotti a valore aggiunto da colture no food e da biomasse di scarto (bioeconomia)</t>
  </si>
  <si>
    <t>CV3 Bioeconomia del futuro</t>
  </si>
  <si>
    <t>ICC5 Esperienze coinvolgenti, sicure e partecipative dei contenuti digitali</t>
  </si>
  <si>
    <t>COMPETITIVITÀ_IMPRESE</t>
  </si>
  <si>
    <t>gg/mm/aaaa</t>
  </si>
  <si>
    <t>CI2 Internazionalizzazione d’impresa</t>
  </si>
  <si>
    <t>7. ESPERIENZE PROFESSIONALI</t>
  </si>
  <si>
    <t>8. ESPERIENZE DI VALUTAZIONE</t>
  </si>
  <si>
    <t>CI1 Creazione e avvio d'impresa</t>
  </si>
  <si>
    <t>CI4 Ristrutturazione, riconversione, discontinuità aziendale (re-start-up)</t>
  </si>
  <si>
    <t>CI3 Innovazione di prodotto/servizio, strategica ed organizzativa</t>
  </si>
  <si>
    <t>CI5 Innovazione sociale</t>
  </si>
  <si>
    <t>TDC1 Intelligenza artificiale</t>
  </si>
  <si>
    <t>TDC2 Difesa cibernetica e sicurezza informatica</t>
  </si>
  <si>
    <t>TDC3 Infrastrutture e piattaforme digitali</t>
  </si>
  <si>
    <t>TECNOLOGIE_DIGITALI_E_CIBERNETICHE</t>
  </si>
  <si>
    <t>N. Partita IVA</t>
  </si>
  <si>
    <t>Denominazione partita IVA</t>
  </si>
  <si>
    <t>Bando / Misura specifica (BP1)</t>
  </si>
  <si>
    <t>Descrizione del Bando / Misura specifica</t>
  </si>
  <si>
    <t>Bando / Misura specifica (BP2)</t>
  </si>
  <si>
    <t>Bando / Misura specifica (BP3)</t>
  </si>
  <si>
    <t>2 Ricerca industriale e sviluppo sperimentale</t>
  </si>
  <si>
    <t>Riccardo</t>
  </si>
  <si>
    <t>Roggeri</t>
  </si>
  <si>
    <t>Varese</t>
  </si>
  <si>
    <t>VA</t>
  </si>
  <si>
    <t>Italiano</t>
  </si>
  <si>
    <t>Inglese</t>
  </si>
  <si>
    <t>Italia</t>
  </si>
  <si>
    <t>Laurea in Scienze Biologiche</t>
  </si>
  <si>
    <t>“Emicrania Familiare: Studio genetico in famiglie di origine italiana”</t>
  </si>
  <si>
    <t>Università degli Studi dell'Insubria</t>
  </si>
  <si>
    <t>2014</t>
  </si>
  <si>
    <t>2002</t>
  </si>
  <si>
    <t>Università degli Studi di Milano</t>
  </si>
  <si>
    <t>Development of an IT platform for the evaluation and valorization of industrial property</t>
  </si>
  <si>
    <t>Ottimo</t>
  </si>
  <si>
    <t>Dottorato di ricefca in: Innovazione tecnologica per le scienze agro-alimentari ed ambientali</t>
  </si>
  <si>
    <t>104/110</t>
  </si>
  <si>
    <t>in corso</t>
  </si>
  <si>
    <t>Varese e Milano</t>
  </si>
  <si>
    <t>VA e MI</t>
  </si>
  <si>
    <t>Ricerca e sviluppo</t>
  </si>
  <si>
    <t>Techinnova Srl, MTM Srl, RIC3D Srl</t>
  </si>
  <si>
    <t xml:space="preserve">Direzione dell'incubatore certificato; CEO, Direttore Scientifico e Responsabile dei rapporti con MISE e MIUR. </t>
  </si>
  <si>
    <t>Techinnova è un incubatore certificato di Start up innovative del MISE con 4 sedi e 19 aziende incubate. E' CRTT Questio e laboratorio MIUR, Fablab certificato del comue di Milano e laboratorio di modellistica matematico statistica. MTM è azienda di ricerca che opera nel settore Healthcare e wellbeing. Ric3D è una start up innovativa attiva nella creazione di SW per il settore HealthCare e IoT.</t>
  </si>
  <si>
    <t>Milano</t>
  </si>
  <si>
    <t>MI</t>
  </si>
  <si>
    <t>Servizi</t>
  </si>
  <si>
    <t>Effetto Cinema Srl, USC Srl , ESAE Srl, Noxamet Srl</t>
  </si>
  <si>
    <t>Effetto Cinema Srl, è una società di comunicazione. Noxamet, USC ed ESAE sono state aziende di ricerca e sviluppo per i settori ambiente, salute e delle fonti rinnovabili di energia</t>
  </si>
  <si>
    <t>CEO, responsabile scientifico</t>
  </si>
  <si>
    <t>01/10/2006</t>
  </si>
  <si>
    <t>31/12/2009</t>
  </si>
  <si>
    <t>Officina Erboristica Antico Mulino dell’abbazia di Chiaravalle SrL; CellTech Srl; ProBeauty Srl; FiordiSalute Srl</t>
  </si>
  <si>
    <t>Riceca e Sviluppo</t>
  </si>
  <si>
    <t>Officina Erboristica Antico Mulino dell’abbazia di Chiaravalle SrL; CellTech Srl; ProBeauty Srl; FiordiSalute Srl sono state tutte aziende di ricerca e sviluppo nel settore HealthCare, Wellbeing e della cura della persona.</t>
  </si>
  <si>
    <t>CEO e responsabile scientifico</t>
  </si>
  <si>
    <t>01/01/2005</t>
  </si>
  <si>
    <t>In corso</t>
  </si>
  <si>
    <t>Milano, Brescia, Bergamo, Lecco, Varese, Sondrio</t>
  </si>
  <si>
    <t>MI,BS,BG;LC,VA,SO</t>
  </si>
  <si>
    <t>IoT, HealthCare, Produzione, Servizi</t>
  </si>
  <si>
    <t>Oltre 30 aziende di medie e grandi dimensioni</t>
  </si>
  <si>
    <t>Consulente e Project Manager per le attività di R&amp;S e gestione dei processi. Alcune delle aziende clienti sono: Unicalce SPA, STMicroelectronics SPA, Gewiss SPA, HO.p.e. Srl, HMGBiotech S.r.l., Creabilis S.r.l.,INPRINT SpA, Litorama SpA, PER SpA ecc..</t>
  </si>
  <si>
    <t>Project manager per attività di R&amp;S su specifici  progetti finanziati. Gestione dei processi aziendali e controllo di qualità</t>
  </si>
  <si>
    <t>01/09/2006</t>
  </si>
  <si>
    <t>31/12/2007</t>
  </si>
  <si>
    <t>Investitore professionale di Venture Capital</t>
  </si>
  <si>
    <t>Valutatore tecnico per gli investimenti nel settore Salute</t>
  </si>
  <si>
    <t>Quantica Sgr Spa, oggi Principia Sgr</t>
  </si>
  <si>
    <t>Venture Capital</t>
  </si>
  <si>
    <t>01/04/2005</t>
  </si>
  <si>
    <t>31/12/2006</t>
  </si>
  <si>
    <t>M+RZP S.r.l. ora M+Plus Srl</t>
  </si>
  <si>
    <t>Bergamo</t>
  </si>
  <si>
    <t>BG</t>
  </si>
  <si>
    <t>Assistenza legale e Assistenza finanziaria</t>
  </si>
  <si>
    <t>Società di Consulenza legale e consulenza Finanziaria</t>
  </si>
  <si>
    <t>Associato M+RZP e M+Biolaw in qualità di valutatore tecnico, brevettuale, per la redazione di contrattualistica legale ed economica di progetti di ricerca nell’ambito delle Biotecnologie e delle Nanotecnologie</t>
  </si>
  <si>
    <t>01/01/1999</t>
  </si>
  <si>
    <t>31/12/2003</t>
  </si>
  <si>
    <t>Laboratorio di biologia molecolare clinica dell’Ospedale San Raffaele di Milano</t>
  </si>
  <si>
    <t>Ricerca e Sviluppo in ambito HealthCare</t>
  </si>
  <si>
    <t>Gruppo di ricerca di oltre 50 persone dedite allo studio e sviluppo di protocolli diagnostici per patologie umane</t>
  </si>
  <si>
    <t>Tesi sperimentale (1999-2002) e successivo Contratto di collaborazione (2002- 2003) con il laboratorio di biologia molecolare e clinica dell’Ospedale San Raffaele di Milano, per il progetto di ricerca: “Caratterizzazione dei canali del calcio e studio di linkage alle regioni 19p e 1q in famiglie italiane con FHM” oltre che per altri due progetti riguardanti lo studio di malattie neurodegenerative.</t>
  </si>
  <si>
    <t>Commissione Europea</t>
  </si>
  <si>
    <t>Programmi Eurostars, Eureka e SME Instruments</t>
  </si>
  <si>
    <t>Call trimestrali su tutti e tre i programmi, per la valorizzazione di progetti di innovazione e competitività</t>
  </si>
  <si>
    <t>2015-data odierna</t>
  </si>
  <si>
    <t>Regione Lombardia</t>
  </si>
  <si>
    <t>Varie</t>
  </si>
  <si>
    <t>Denmark Innovation Fund Denmark (IFD)</t>
  </si>
  <si>
    <t>Call IFD</t>
  </si>
  <si>
    <t>Call trimestrali</t>
  </si>
  <si>
    <t>2017 a data odierna</t>
  </si>
  <si>
    <t>INGEGNO (Regione Lombardia) anno 2006; FIXO Formazione e Innovazione per l’Occupazione (Ministero del Lavoro) anno 2010 e 2011; SPRING4 e SPRING5 Progetto per l'internazionalizzazione delle PMI e delle imprese artigiane lombarde (Regione Lombardia) anni 2010-2011-2012; Temporary Manager per il programma Voucher per la brevettazione 2011, 2012, 2013, 2014; R&amp;S Aggregazioni 2017, 2018</t>
  </si>
  <si>
    <t>Dal 2006 al 2018</t>
  </si>
  <si>
    <t>Il mio corso studiorum si è valorizzato negli anni partendo da una base scientifica e tecnica forte ( LAU1 e prima perito industriale in informatica) a cui si sono aggiunti poi studi post universitari (DOT) e oltre 27 corsi post universitari specifici ( Gestione aziendale, Contabilitá d’azienda, Problem solving, Difesa della proprietá intellettuale, Trasferimento tecnologico, Creazione d’azienda, Basilea 2, Promozione d’azienda, ISO, GLP, GCP, GMP, HACCP, certificazioni aziendali.). Tutto questo ha posto le basi di preparazione tecnico/scientifica per poter svolgere in maniera adeguata le attività lavorative e di valutatore, sia in ambito nazionale che internazionale.</t>
  </si>
  <si>
    <t>Rispetto alla macro area secondaria il ruolo principale dato dalla preparazione del cursus studiorum deriva dal Dottorato (DOT) conseguito e dalle successive attività di sviluppo di modelli matematico statistici nonché studio e realizzazione di casi d'uso nell'ambito di progetti di R&amp;S interni alle aziende seguite (oltre 15 progetti negli ultimi 3 anni di attività). Un ruolo importante è dato anche dal Master di primo livello in Business Amministration conseguito nel 2012 e nel master di secondo livello in Europrogettazione conseguito nel 2013.</t>
  </si>
  <si>
    <t>Da oltre 15 anni la mia attività di Direttore scientifico (EP1,Ep2, EP3) e Project Manager (EP4) mi hanno portato a sviluppare esperienze e conoscenze nell'ambito della valutazione, progettazione, studio e realizzazione di progetti di R&amp;S nei settori HealthCare, WellBeing e più recentemente (ultimi 7 anni) IoT. Precedenti attività di valutatore finanziario e legale (EP5 e EP6) mi hanno dato le basi per valutare la fattibilità economico/finanziaria e legislativa di progetti di innovzione e di R&amp;S, fornendomi conoscenze utili per la mia carica odierna di direttore dell'incubatore di start up innovative certificato MISE (EP1). Il tutto parte però da una breve carriera di ricercatore presso un centro di ricerca privato di importanza internazionale (EP7).                                                            A Livello di pubblicazioni scientifiche posso annoverare 9 pubblicazioni in cui sono co-autore: Carrera P., Stenirri S,Roggeri R, Ferrari M. Detection of DNA Polymorphisms and mutations by melting curve analysis, A13, SIBioC 2001
⬧ Carrera P., Roggeri R., Ferrari M. Ricerca di Geni Candidati e di mutazioni nel gene CACNA1A in pazienti con emicrania; 4° Congresso Nazionale S.I.G.U.,2002
⬧ Carrera P., Roggeri R. Neuronal Ca2+ Channels in Human Disease; 2nd Meeting of European migraine network ,2003
⬧ Battistini S, Roggeri R, Carrera P, Evidence for a founder effect for the Gly41Ser SOD1 gene mutation: report of four amyotrophic lateral sclerosis Italian families from central Italy (2003)
⬧ 1st International Course on Integrated Biomarkers, Biochemical and Bioimaging Endpoints in Cardiocerebrovascular Diagnosis, Prevention, Therapy and Drug Development GLOSSARY 2005
⬧ BioIniziativa I e II: Rapporto dei progetti universitari seguiti. Anno 2006, Anno 2008
⬧ Monti M, Solito R, Puccetti L, Pasotti L, Roggeri R, Monzani E, Casella L, Morbidelli L. Protective effects of novel metal-nonoates on the cellular components of the vascular system.J Pharmacol Exp Ther. 2014; 351(3):500- 9. doi: 10.1124/jpet.114.218404.
⬧ Sanna MD, Monti M, Casella L, Roggeri R, Galeotti N, Morbidelli L. Neuronal effects of a nickel-piperazine/NO donor complex in rodents.
Pharmacological Research, 2015, 99:162-173 doi: 0.1016/j.phrs.2015.06.004.
⬧ M Monti M, Ciccone V, Pacini A, Roggeri R, Monzani E, Casella L. and Morbidelli L; Antihypertensive property of a nickel-piperazine/NO donor in spontaneously hypertensive rats. Pharmacological Research 2016 May;107:352-9. doi: 10.1016/j.phrs.2016.03.033.</t>
  </si>
  <si>
    <t>In quanto membro fondatore e rappresentante del tavolo Salute della Fondazione Cluster Smart Cities e Communities di Regione Lombardia, dal 2015 valuto e sono fonte di aggregazione e networking di progetti di R&amp;S e di innovazione, realizzati attorno a network di soggetti pubblisi e privati che ho il piacere di organizzare e in alcuni casi dirigere. Ne sono quindi nati 11 progetti che hanno vinto bandi nazionali e UE. Dal 2017 rappresento sia il Cluster che il Distretto Monza e Brianza High Tech (da poco in liquidazione) nei consessi internazionali. Questo mi ha permesso di sviluppare un network con oltre 400 soggetti di 13 paesi diversi, con i quali sto organizzando progetti a valere su bandi UE per il settore Smart Cities e Communities e più in generale IoT.</t>
  </si>
  <si>
    <t>1975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</si>
</sst>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sz val="10"/>
      <color theme="1"/>
      <name val="Arial"/>
      <family val="2"/>
    </font>
    <font>
      <b/>
      <sz val="16"/>
      <color theme="0"/>
      <name val="Arial"/>
      <family val="2"/>
    </font>
    <font>
      <b/>
      <sz val="10"/>
      <color theme="1"/>
      <name val="Arial"/>
      <family val="2"/>
    </font>
    <font>
      <b/>
      <i/>
      <sz val="10"/>
      <color theme="1"/>
      <name val="Arial"/>
      <family val="2"/>
    </font>
    <font>
      <i/>
      <sz val="8"/>
      <color rgb="FFC00000"/>
      <name val="Arial"/>
      <family val="2"/>
    </font>
    <font>
      <sz val="9"/>
      <color indexed="81"/>
      <name val="Tahoma"/>
      <family val="2"/>
    </font>
    <font>
      <b/>
      <sz val="9"/>
      <color indexed="81"/>
      <name val="Tahoma"/>
      <family val="2"/>
    </font>
    <font>
      <i/>
      <sz val="10"/>
      <color theme="1"/>
      <name val="Arial"/>
      <family val="2"/>
    </font>
    <font>
      <b/>
      <sz val="13"/>
      <color theme="1"/>
      <name val="Arial"/>
      <family val="2"/>
    </font>
    <font>
      <b/>
      <i/>
      <u/>
      <sz val="10"/>
      <color theme="1"/>
      <name val="Arial"/>
      <family val="2"/>
    </font>
    <font>
      <b/>
      <strike/>
      <sz val="10"/>
      <color theme="1"/>
      <name val="Arial"/>
      <family val="2"/>
    </font>
    <font>
      <strike/>
      <sz val="10"/>
      <color theme="1"/>
      <name val="Arial"/>
      <family val="2"/>
    </font>
  </fonts>
  <fills count="6">
    <fill>
      <patternFill patternType="none"/>
    </fill>
    <fill>
      <patternFill patternType="gray125"/>
    </fill>
    <fill>
      <patternFill patternType="solid">
        <fgColor rgb="FFFFFF99"/>
        <bgColor indexed="64"/>
      </patternFill>
    </fill>
    <fill>
      <patternFill patternType="solid">
        <fgColor rgb="FFCCFFCC"/>
        <bgColor indexed="64"/>
      </patternFill>
    </fill>
    <fill>
      <patternFill patternType="solid">
        <fgColor rgb="FFFFCCFF"/>
        <bgColor indexed="64"/>
      </patternFill>
    </fill>
    <fill>
      <patternFill patternType="solid">
        <fgColor theme="3"/>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38">
    <xf numFmtId="0" fontId="0" fillId="0" borderId="0" xfId="0"/>
    <xf numFmtId="0" fontId="1" fillId="0" borderId="0" xfId="0" applyFont="1" applyAlignment="1">
      <alignment vertical="center"/>
    </xf>
    <xf numFmtId="0" fontId="3" fillId="0" borderId="0" xfId="0" applyFont="1" applyAlignment="1">
      <alignment vertical="center"/>
    </xf>
    <xf numFmtId="49" fontId="1" fillId="2" borderId="1" xfId="0" applyNumberFormat="1" applyFont="1" applyFill="1" applyBorder="1" applyAlignment="1" applyProtection="1">
      <alignment vertical="center"/>
      <protection locked="0"/>
    </xf>
    <xf numFmtId="49" fontId="1" fillId="3" borderId="1" xfId="0" applyNumberFormat="1" applyFont="1" applyFill="1" applyBorder="1" applyAlignment="1" applyProtection="1">
      <alignment vertical="center"/>
      <protection locked="0"/>
    </xf>
    <xf numFmtId="49" fontId="1" fillId="0" borderId="0" xfId="0" applyNumberFormat="1" applyFont="1" applyAlignment="1" applyProtection="1">
      <alignment vertical="center"/>
    </xf>
    <xf numFmtId="49" fontId="3" fillId="0" borderId="0" xfId="0" applyNumberFormat="1" applyFont="1" applyAlignment="1" applyProtection="1">
      <alignment vertical="center"/>
    </xf>
    <xf numFmtId="0" fontId="1" fillId="0" borderId="0" xfId="0" applyFont="1" applyAlignment="1" applyProtection="1">
      <alignment vertical="center"/>
    </xf>
    <xf numFmtId="49" fontId="1" fillId="2" borderId="0" xfId="0" applyNumberFormat="1" applyFont="1" applyFill="1" applyAlignment="1" applyProtection="1">
      <alignment vertical="center"/>
    </xf>
    <xf numFmtId="49" fontId="1" fillId="3" borderId="0" xfId="0" applyNumberFormat="1" applyFont="1" applyFill="1" applyAlignment="1" applyProtection="1">
      <alignment vertical="center"/>
    </xf>
    <xf numFmtId="49" fontId="1" fillId="4" borderId="0" xfId="0" applyNumberFormat="1" applyFont="1" applyFill="1" applyAlignment="1" applyProtection="1">
      <alignment vertical="center"/>
    </xf>
    <xf numFmtId="49" fontId="5" fillId="0" borderId="0" xfId="0" applyNumberFormat="1" applyFont="1" applyAlignment="1" applyProtection="1">
      <alignment horizontal="center" vertical="center"/>
    </xf>
    <xf numFmtId="49" fontId="1" fillId="4" borderId="1" xfId="0" applyNumberFormat="1" applyFont="1" applyFill="1" applyBorder="1" applyAlignment="1" applyProtection="1">
      <alignment vertical="center"/>
    </xf>
    <xf numFmtId="0" fontId="5" fillId="0" borderId="0" xfId="0" applyFont="1" applyAlignment="1" applyProtection="1">
      <alignment horizontal="center" vertical="center"/>
    </xf>
    <xf numFmtId="0" fontId="1" fillId="2" borderId="1" xfId="0" applyNumberFormat="1" applyFont="1" applyFill="1" applyBorder="1" applyAlignment="1" applyProtection="1">
      <alignment vertical="top" wrapText="1"/>
      <protection locked="0"/>
    </xf>
    <xf numFmtId="0" fontId="1" fillId="3" borderId="1" xfId="0" applyNumberFormat="1" applyFont="1" applyFill="1" applyBorder="1" applyAlignment="1" applyProtection="1">
      <alignment vertical="top" wrapText="1"/>
      <protection locked="0"/>
    </xf>
    <xf numFmtId="49" fontId="5" fillId="0" borderId="0" xfId="0" applyNumberFormat="1" applyFont="1" applyAlignment="1" applyProtection="1">
      <alignment horizontal="center" vertical="top"/>
    </xf>
    <xf numFmtId="49" fontId="1" fillId="0" borderId="0" xfId="0" applyNumberFormat="1" applyFont="1" applyAlignment="1" applyProtection="1">
      <alignment vertical="top"/>
    </xf>
    <xf numFmtId="49" fontId="3" fillId="0" borderId="0" xfId="0" applyNumberFormat="1" applyFont="1" applyAlignment="1" applyProtection="1">
      <alignment vertical="top"/>
    </xf>
    <xf numFmtId="0" fontId="11" fillId="0" borderId="0" xfId="0" applyFont="1" applyAlignment="1">
      <alignment vertical="center"/>
    </xf>
    <xf numFmtId="0" fontId="12" fillId="0" borderId="0" xfId="0" applyFont="1" applyAlignment="1">
      <alignment vertical="center"/>
    </xf>
    <xf numFmtId="49" fontId="3" fillId="0" borderId="0" xfId="0" applyNumberFormat="1" applyFont="1" applyFill="1" applyAlignment="1">
      <alignment vertical="center"/>
    </xf>
    <xf numFmtId="49" fontId="3" fillId="0" borderId="0" xfId="0" applyNumberFormat="1" applyFont="1" applyFill="1" applyAlignment="1" applyProtection="1">
      <alignment vertical="center"/>
    </xf>
    <xf numFmtId="49" fontId="3" fillId="0" borderId="0" xfId="0" applyNumberFormat="1" applyFont="1" applyFill="1" applyAlignment="1">
      <alignment vertical="top"/>
    </xf>
    <xf numFmtId="0" fontId="1" fillId="0" borderId="0" xfId="0" applyFont="1" applyFill="1" applyAlignment="1">
      <alignment vertical="center"/>
    </xf>
    <xf numFmtId="49" fontId="3" fillId="0" borderId="0" xfId="0" applyNumberFormat="1" applyFont="1" applyFill="1" applyAlignment="1" applyProtection="1">
      <alignment vertical="top"/>
    </xf>
    <xf numFmtId="49" fontId="3" fillId="0" borderId="0" xfId="0" applyNumberFormat="1" applyFont="1" applyFill="1" applyAlignment="1">
      <alignment vertical="top" wrapText="1"/>
    </xf>
    <xf numFmtId="49" fontId="3" fillId="0" borderId="0" xfId="0" applyNumberFormat="1" applyFont="1" applyAlignment="1" applyProtection="1">
      <alignment vertical="top" wrapText="1"/>
    </xf>
    <xf numFmtId="0" fontId="1" fillId="0" borderId="0" xfId="0" applyFont="1" applyAlignment="1" applyProtection="1">
      <alignment vertical="top"/>
    </xf>
    <xf numFmtId="49" fontId="8" fillId="0" borderId="0" xfId="0" applyNumberFormat="1" applyFont="1" applyAlignment="1" applyProtection="1">
      <alignment vertical="center"/>
    </xf>
    <xf numFmtId="14" fontId="1" fillId="3" borderId="1" xfId="0" applyNumberFormat="1" applyFont="1" applyFill="1" applyBorder="1" applyAlignment="1" applyProtection="1">
      <alignment horizontal="right" vertical="center"/>
      <protection locked="0"/>
    </xf>
    <xf numFmtId="14" fontId="1" fillId="2" borderId="1" xfId="0" applyNumberFormat="1" applyFont="1" applyFill="1" applyBorder="1" applyAlignment="1" applyProtection="1">
      <alignment horizontal="right" vertical="center"/>
      <protection locked="0"/>
    </xf>
    <xf numFmtId="49" fontId="1" fillId="3" borderId="1" xfId="0" applyNumberFormat="1" applyFont="1" applyFill="1" applyBorder="1" applyAlignment="1" applyProtection="1">
      <alignment horizontal="right" vertical="center"/>
      <protection locked="0"/>
    </xf>
    <xf numFmtId="49" fontId="2" fillId="5" borderId="0" xfId="0" applyNumberFormat="1" applyFont="1" applyFill="1" applyAlignment="1" applyProtection="1">
      <alignment vertical="center"/>
    </xf>
    <xf numFmtId="0" fontId="8" fillId="0" borderId="0" xfId="0" applyNumberFormat="1" applyFont="1" applyAlignment="1" applyProtection="1">
      <alignment horizontal="justify" vertical="center" wrapText="1"/>
    </xf>
    <xf numFmtId="0" fontId="9" fillId="0" borderId="0" xfId="0" applyFont="1" applyAlignment="1" applyProtection="1">
      <alignment vertical="center"/>
    </xf>
    <xf numFmtId="49" fontId="9" fillId="0" borderId="0" xfId="0" applyNumberFormat="1" applyFont="1" applyAlignment="1" applyProtection="1">
      <alignment vertical="center"/>
    </xf>
    <xf numFmtId="0" fontId="8" fillId="0" borderId="0" xfId="0" applyNumberFormat="1" applyFont="1" applyFill="1" applyAlignment="1" applyProtection="1">
      <alignment vertical="center" wrapText="1"/>
    </xf>
  </cellXfs>
  <cellStyles count="1">
    <cellStyle name="Normale" xfId="0" builtinId="0"/>
  </cellStyles>
  <dxfs count="0"/>
  <tableStyles count="0" defaultTableStyle="TableStyleMedium9" defaultPivotStyle="PivotStyleLight16"/>
  <colors>
    <mruColors>
      <color rgb="FFFFFF99"/>
      <color rgb="FFCC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61"/>
  <sheetViews>
    <sheetView tabSelected="1" topLeftCell="A7" zoomScaleNormal="100" workbookViewId="0">
      <selection activeCell="D37" sqref="D37:D38"/>
    </sheetView>
  </sheetViews>
  <sheetFormatPr defaultColWidth="9.1796875" defaultRowHeight="15" customHeight="1" x14ac:dyDescent="0.35"/>
  <cols>
    <col min="1" max="1" width="6.453125" style="13" customWidth="1"/>
    <col min="2" max="2" width="2.81640625" style="7" customWidth="1"/>
    <col min="3" max="3" width="42.81640625" style="7" customWidth="1"/>
    <col min="4" max="4" width="81.453125" style="7" customWidth="1"/>
    <col min="5" max="5" width="2.81640625" style="7" customWidth="1"/>
    <col min="6" max="16384" width="9.1796875" style="7"/>
  </cols>
  <sheetData>
    <row r="1" spans="1:4" ht="15" customHeight="1" x14ac:dyDescent="0.35">
      <c r="A1" s="11"/>
      <c r="B1" s="5"/>
      <c r="C1" s="6" t="s">
        <v>118</v>
      </c>
      <c r="D1" s="5" t="s">
        <v>115</v>
      </c>
    </row>
    <row r="2" spans="1:4" ht="15" customHeight="1" x14ac:dyDescent="0.35">
      <c r="A2" s="11"/>
      <c r="B2" s="5"/>
      <c r="C2" s="5"/>
      <c r="D2" s="8" t="s">
        <v>116</v>
      </c>
    </row>
    <row r="3" spans="1:4" ht="15" customHeight="1" x14ac:dyDescent="0.35">
      <c r="A3" s="11"/>
      <c r="B3" s="5"/>
      <c r="C3" s="5"/>
      <c r="D3" s="9" t="s">
        <v>184</v>
      </c>
    </row>
    <row r="4" spans="1:4" ht="15" customHeight="1" x14ac:dyDescent="0.35">
      <c r="A4" s="11"/>
      <c r="B4" s="5"/>
      <c r="C4" s="5"/>
      <c r="D4" s="10" t="s">
        <v>117</v>
      </c>
    </row>
    <row r="5" spans="1:4" ht="15" customHeight="1" x14ac:dyDescent="0.35">
      <c r="A5" s="11"/>
      <c r="B5" s="5"/>
      <c r="C5" s="5"/>
      <c r="D5" s="5"/>
    </row>
    <row r="6" spans="1:4" ht="16.5" x14ac:dyDescent="0.35">
      <c r="A6" s="11"/>
      <c r="B6" s="5"/>
      <c r="C6" s="35" t="s">
        <v>207</v>
      </c>
      <c r="D6" s="35"/>
    </row>
    <row r="7" spans="1:4" ht="15" customHeight="1" x14ac:dyDescent="0.35">
      <c r="A7" s="11" t="s">
        <v>104</v>
      </c>
      <c r="B7" s="5"/>
      <c r="C7" s="6" t="s">
        <v>105</v>
      </c>
      <c r="D7" s="12" t="str">
        <f>nome&amp;" "&amp;cognome&amp;"; "&amp;codice_fiscale</f>
        <v xml:space="preserve">Riccardo Roggeri; </v>
      </c>
    </row>
    <row r="8" spans="1:4" ht="15" customHeight="1" x14ac:dyDescent="0.35">
      <c r="A8" s="11"/>
      <c r="B8" s="5"/>
      <c r="C8" s="5"/>
      <c r="D8" s="5"/>
    </row>
    <row r="9" spans="1:4" ht="20" x14ac:dyDescent="0.35">
      <c r="A9" s="11"/>
      <c r="B9" s="5"/>
      <c r="C9" s="33" t="s">
        <v>172</v>
      </c>
      <c r="D9" s="33"/>
    </row>
    <row r="10" spans="1:4" ht="15" customHeight="1" x14ac:dyDescent="0.35">
      <c r="A10" s="11"/>
      <c r="B10" s="5"/>
      <c r="C10" s="5"/>
      <c r="D10" s="5"/>
    </row>
    <row r="11" spans="1:4" ht="15" customHeight="1" x14ac:dyDescent="0.35">
      <c r="A11" s="11" t="s">
        <v>91</v>
      </c>
      <c r="B11" s="5"/>
      <c r="C11" s="6" t="s">
        <v>60</v>
      </c>
      <c r="D11" s="3" t="s">
        <v>677</v>
      </c>
    </row>
    <row r="12" spans="1:4" ht="15" customHeight="1" x14ac:dyDescent="0.35">
      <c r="A12" s="11" t="s">
        <v>92</v>
      </c>
      <c r="B12" s="5"/>
      <c r="C12" s="6" t="s">
        <v>61</v>
      </c>
      <c r="D12" s="3" t="s">
        <v>678</v>
      </c>
    </row>
    <row r="13" spans="1:4" ht="15" customHeight="1" x14ac:dyDescent="0.35">
      <c r="A13" s="11" t="s">
        <v>93</v>
      </c>
      <c r="B13" s="5"/>
      <c r="C13" s="6" t="s">
        <v>112</v>
      </c>
      <c r="D13" s="3" t="s">
        <v>113</v>
      </c>
    </row>
    <row r="14" spans="1:4" ht="15" customHeight="1" x14ac:dyDescent="0.35">
      <c r="A14" s="11"/>
      <c r="B14" s="5"/>
      <c r="C14" s="5"/>
      <c r="D14" s="5"/>
    </row>
    <row r="15" spans="1:4" ht="15" customHeight="1" x14ac:dyDescent="0.35">
      <c r="A15" s="11" t="s">
        <v>94</v>
      </c>
      <c r="B15" s="5"/>
      <c r="C15" s="6" t="s">
        <v>62</v>
      </c>
      <c r="D15" s="3" t="s">
        <v>683</v>
      </c>
    </row>
    <row r="16" spans="1:4" ht="15" customHeight="1" x14ac:dyDescent="0.35">
      <c r="A16" s="11" t="s">
        <v>95</v>
      </c>
      <c r="B16" s="5"/>
      <c r="C16" s="6" t="s">
        <v>63</v>
      </c>
      <c r="D16" s="3" t="s">
        <v>679</v>
      </c>
    </row>
    <row r="17" spans="1:4" ht="15" customHeight="1" x14ac:dyDescent="0.35">
      <c r="A17" s="11" t="s">
        <v>96</v>
      </c>
      <c r="B17" s="5"/>
      <c r="C17" s="6" t="s">
        <v>100</v>
      </c>
      <c r="D17" s="3" t="s">
        <v>680</v>
      </c>
    </row>
    <row r="18" spans="1:4" ht="15" customHeight="1" x14ac:dyDescent="0.35">
      <c r="A18" s="11" t="s">
        <v>97</v>
      </c>
      <c r="B18" s="5"/>
      <c r="C18" s="6" t="s">
        <v>101</v>
      </c>
      <c r="D18" s="3" t="s">
        <v>757</v>
      </c>
    </row>
    <row r="19" spans="1:4" ht="15" customHeight="1" x14ac:dyDescent="0.35">
      <c r="A19" s="11"/>
      <c r="B19" s="5"/>
      <c r="C19" s="5"/>
      <c r="D19" s="5"/>
    </row>
    <row r="20" spans="1:4" ht="15" customHeight="1" x14ac:dyDescent="0.35">
      <c r="A20" s="11" t="s">
        <v>98</v>
      </c>
      <c r="B20" s="5"/>
      <c r="C20" s="6" t="s">
        <v>66</v>
      </c>
      <c r="D20" s="3"/>
    </row>
    <row r="21" spans="1:4" ht="15" customHeight="1" x14ac:dyDescent="0.35">
      <c r="A21" s="11" t="s">
        <v>99</v>
      </c>
      <c r="B21" s="5"/>
      <c r="C21" s="6" t="s">
        <v>64</v>
      </c>
      <c r="D21" s="3"/>
    </row>
    <row r="22" spans="1:4" ht="15" customHeight="1" x14ac:dyDescent="0.35">
      <c r="A22" s="11" t="s">
        <v>77</v>
      </c>
      <c r="B22" s="5"/>
      <c r="C22" s="6" t="s">
        <v>65</v>
      </c>
      <c r="D22" s="3"/>
    </row>
    <row r="23" spans="1:4" ht="15" customHeight="1" x14ac:dyDescent="0.35">
      <c r="A23" s="11" t="s">
        <v>78</v>
      </c>
      <c r="B23" s="5"/>
      <c r="C23" s="6" t="s">
        <v>102</v>
      </c>
      <c r="D23" s="3"/>
    </row>
    <row r="24" spans="1:4" ht="15" customHeight="1" x14ac:dyDescent="0.35">
      <c r="A24" s="11"/>
      <c r="B24" s="5"/>
      <c r="C24" s="5"/>
      <c r="D24" s="5"/>
    </row>
    <row r="25" spans="1:4" ht="15" customHeight="1" x14ac:dyDescent="0.35">
      <c r="A25" s="11" t="s">
        <v>79</v>
      </c>
      <c r="B25" s="5"/>
      <c r="C25" s="6" t="s">
        <v>67</v>
      </c>
      <c r="D25" s="4"/>
    </row>
    <row r="26" spans="1:4" ht="15" customHeight="1" x14ac:dyDescent="0.35">
      <c r="A26" s="11" t="s">
        <v>80</v>
      </c>
      <c r="B26" s="5"/>
      <c r="C26" s="6" t="s">
        <v>68</v>
      </c>
      <c r="D26" s="4"/>
    </row>
    <row r="27" spans="1:4" ht="15" customHeight="1" x14ac:dyDescent="0.35">
      <c r="A27" s="11" t="s">
        <v>81</v>
      </c>
      <c r="B27" s="5"/>
      <c r="C27" s="6" t="s">
        <v>69</v>
      </c>
      <c r="D27" s="4"/>
    </row>
    <row r="28" spans="1:4" ht="15" customHeight="1" x14ac:dyDescent="0.35">
      <c r="A28" s="11" t="s">
        <v>82</v>
      </c>
      <c r="B28" s="5"/>
      <c r="C28" s="6" t="s">
        <v>103</v>
      </c>
      <c r="D28" s="4"/>
    </row>
    <row r="29" spans="1:4" ht="15" customHeight="1" x14ac:dyDescent="0.35">
      <c r="A29" s="11"/>
      <c r="B29" s="5"/>
      <c r="C29" s="5"/>
      <c r="D29" s="5"/>
    </row>
    <row r="30" spans="1:4" ht="15" customHeight="1" x14ac:dyDescent="0.35">
      <c r="A30" s="11" t="s">
        <v>83</v>
      </c>
      <c r="B30" s="5"/>
      <c r="C30" s="6" t="s">
        <v>185</v>
      </c>
      <c r="D30" s="3"/>
    </row>
    <row r="31" spans="1:4" ht="15" customHeight="1" x14ac:dyDescent="0.35">
      <c r="A31" s="11" t="s">
        <v>84</v>
      </c>
      <c r="B31" s="5"/>
      <c r="C31" s="6" t="s">
        <v>670</v>
      </c>
      <c r="D31" s="3"/>
    </row>
    <row r="32" spans="1:4" ht="15" customHeight="1" x14ac:dyDescent="0.35">
      <c r="A32" s="11" t="s">
        <v>85</v>
      </c>
      <c r="B32" s="5"/>
      <c r="C32" s="6" t="s">
        <v>671</v>
      </c>
      <c r="D32" s="4"/>
    </row>
    <row r="33" spans="1:4" ht="15" customHeight="1" x14ac:dyDescent="0.35">
      <c r="A33" s="11"/>
      <c r="B33" s="5"/>
      <c r="C33" s="5"/>
      <c r="D33" s="5"/>
    </row>
    <row r="34" spans="1:4" ht="15" customHeight="1" x14ac:dyDescent="0.35">
      <c r="A34" s="11" t="s">
        <v>86</v>
      </c>
      <c r="B34" s="5"/>
      <c r="C34" s="6" t="s">
        <v>71</v>
      </c>
      <c r="D34" s="3"/>
    </row>
    <row r="35" spans="1:4" ht="15" customHeight="1" x14ac:dyDescent="0.35">
      <c r="A35" s="11" t="s">
        <v>87</v>
      </c>
      <c r="B35" s="5"/>
      <c r="C35" s="6" t="s">
        <v>72</v>
      </c>
      <c r="D35" s="3"/>
    </row>
    <row r="36" spans="1:4" ht="15" customHeight="1" x14ac:dyDescent="0.35">
      <c r="A36" s="11" t="s">
        <v>88</v>
      </c>
      <c r="B36" s="5"/>
      <c r="C36" s="6" t="s">
        <v>73</v>
      </c>
      <c r="D36" s="4"/>
    </row>
    <row r="37" spans="1:4" ht="15" customHeight="1" x14ac:dyDescent="0.35">
      <c r="A37" s="11" t="s">
        <v>89</v>
      </c>
      <c r="B37" s="5"/>
      <c r="C37" s="6" t="s">
        <v>74</v>
      </c>
      <c r="D37" s="3"/>
    </row>
    <row r="38" spans="1:4" ht="15" customHeight="1" x14ac:dyDescent="0.35">
      <c r="A38" s="11" t="s">
        <v>90</v>
      </c>
      <c r="B38" s="5"/>
      <c r="C38" s="6" t="s">
        <v>75</v>
      </c>
      <c r="D38" s="3"/>
    </row>
    <row r="39" spans="1:4" ht="15" customHeight="1" x14ac:dyDescent="0.35">
      <c r="A39" s="11"/>
      <c r="B39" s="5"/>
      <c r="C39" s="5"/>
      <c r="D39" s="5"/>
    </row>
    <row r="40" spans="1:4" ht="20" x14ac:dyDescent="0.35">
      <c r="A40" s="11"/>
      <c r="B40" s="5"/>
      <c r="C40" s="33" t="s">
        <v>173</v>
      </c>
      <c r="D40" s="33"/>
    </row>
    <row r="41" spans="1:4" ht="15" customHeight="1" x14ac:dyDescent="0.35">
      <c r="A41" s="11"/>
      <c r="B41" s="5"/>
      <c r="C41" s="5"/>
      <c r="D41" s="5"/>
    </row>
    <row r="42" spans="1:4" ht="15" customHeight="1" x14ac:dyDescent="0.35">
      <c r="A42" s="11" t="s">
        <v>106</v>
      </c>
      <c r="B42" s="5"/>
      <c r="C42" s="6" t="s">
        <v>124</v>
      </c>
      <c r="D42" s="3" t="s">
        <v>681</v>
      </c>
    </row>
    <row r="43" spans="1:4" ht="15" customHeight="1" x14ac:dyDescent="0.35">
      <c r="A43" s="11" t="s">
        <v>107</v>
      </c>
      <c r="B43" s="5"/>
      <c r="C43" s="6" t="s">
        <v>126</v>
      </c>
      <c r="D43" s="4" t="s">
        <v>682</v>
      </c>
    </row>
    <row r="44" spans="1:4" ht="15" customHeight="1" x14ac:dyDescent="0.35">
      <c r="A44" s="11" t="s">
        <v>108</v>
      </c>
      <c r="B44" s="5"/>
      <c r="C44" s="6" t="s">
        <v>127</v>
      </c>
      <c r="D44" s="4" t="s">
        <v>321</v>
      </c>
    </row>
    <row r="45" spans="1:4" ht="15" customHeight="1" x14ac:dyDescent="0.35">
      <c r="A45" s="11" t="s">
        <v>109</v>
      </c>
      <c r="B45" s="5"/>
      <c r="C45" s="6" t="s">
        <v>128</v>
      </c>
      <c r="D45" s="4"/>
    </row>
    <row r="46" spans="1:4" ht="15" customHeight="1" x14ac:dyDescent="0.35">
      <c r="A46" s="11" t="s">
        <v>110</v>
      </c>
      <c r="B46" s="5"/>
      <c r="C46" s="6" t="s">
        <v>129</v>
      </c>
      <c r="D46" s="4"/>
    </row>
    <row r="47" spans="1:4" ht="15" customHeight="1" x14ac:dyDescent="0.35">
      <c r="A47" s="11" t="s">
        <v>111</v>
      </c>
      <c r="B47" s="5"/>
      <c r="C47" s="6" t="s">
        <v>130</v>
      </c>
      <c r="D47" s="4"/>
    </row>
    <row r="48" spans="1:4" ht="15" customHeight="1" x14ac:dyDescent="0.35">
      <c r="A48" s="11" t="s">
        <v>132</v>
      </c>
      <c r="B48" s="5"/>
      <c r="C48" s="6" t="s">
        <v>131</v>
      </c>
      <c r="D48" s="4"/>
    </row>
    <row r="49" spans="1:4" ht="15" customHeight="1" x14ac:dyDescent="0.35">
      <c r="A49" s="11"/>
      <c r="B49" s="5"/>
      <c r="C49" s="5"/>
      <c r="D49" s="5"/>
    </row>
    <row r="50" spans="1:4" ht="20" x14ac:dyDescent="0.35">
      <c r="A50" s="11"/>
      <c r="B50" s="5"/>
      <c r="C50" s="33" t="s">
        <v>174</v>
      </c>
      <c r="D50" s="33"/>
    </row>
    <row r="51" spans="1:4" ht="30" customHeight="1" x14ac:dyDescent="0.35">
      <c r="A51" s="11"/>
      <c r="B51" s="5"/>
      <c r="C51" s="34" t="s">
        <v>359</v>
      </c>
      <c r="D51" s="34"/>
    </row>
    <row r="52" spans="1:4" ht="15" customHeight="1" x14ac:dyDescent="0.35">
      <c r="A52" s="11"/>
      <c r="B52" s="5"/>
      <c r="C52" s="5"/>
      <c r="D52" s="5"/>
    </row>
    <row r="53" spans="1:4" ht="15" customHeight="1" x14ac:dyDescent="0.35">
      <c r="A53" s="11" t="s">
        <v>133</v>
      </c>
      <c r="B53" s="5"/>
      <c r="C53" s="6" t="s">
        <v>353</v>
      </c>
      <c r="D53" s="3" t="s">
        <v>55</v>
      </c>
    </row>
    <row r="54" spans="1:4" ht="15" customHeight="1" x14ac:dyDescent="0.35">
      <c r="A54" s="11" t="s">
        <v>134</v>
      </c>
      <c r="B54" s="5"/>
      <c r="C54" s="6" t="s">
        <v>355</v>
      </c>
      <c r="D54" s="4" t="s">
        <v>22</v>
      </c>
    </row>
    <row r="55" spans="1:4" ht="15" customHeight="1" x14ac:dyDescent="0.35">
      <c r="A55" s="11" t="s">
        <v>135</v>
      </c>
      <c r="B55" s="5"/>
      <c r="C55" s="6" t="s">
        <v>356</v>
      </c>
      <c r="D55" s="4" t="s">
        <v>20</v>
      </c>
    </row>
    <row r="56" spans="1:4" ht="15" customHeight="1" x14ac:dyDescent="0.35">
      <c r="A56" s="11" t="s">
        <v>136</v>
      </c>
      <c r="B56" s="5"/>
      <c r="C56" s="6" t="s">
        <v>474</v>
      </c>
      <c r="D56" s="4" t="s">
        <v>24</v>
      </c>
    </row>
    <row r="57" spans="1:4" ht="15" customHeight="1" x14ac:dyDescent="0.35">
      <c r="A57" s="11"/>
      <c r="B57" s="5"/>
      <c r="C57" s="5"/>
      <c r="D57" s="5"/>
    </row>
    <row r="58" spans="1:4" ht="15" customHeight="1" x14ac:dyDescent="0.35">
      <c r="A58" s="11" t="s">
        <v>137</v>
      </c>
      <c r="B58" s="5"/>
      <c r="C58" s="6" t="s">
        <v>354</v>
      </c>
      <c r="D58" s="3" t="s">
        <v>58</v>
      </c>
    </row>
    <row r="59" spans="1:4" ht="15" customHeight="1" x14ac:dyDescent="0.35">
      <c r="A59" s="11" t="s">
        <v>138</v>
      </c>
      <c r="B59" s="5"/>
      <c r="C59" s="6" t="s">
        <v>357</v>
      </c>
      <c r="D59" s="4" t="s">
        <v>40</v>
      </c>
    </row>
    <row r="60" spans="1:4" ht="15" customHeight="1" x14ac:dyDescent="0.35">
      <c r="A60" s="11" t="s">
        <v>472</v>
      </c>
      <c r="B60" s="5"/>
      <c r="C60" s="6" t="s">
        <v>358</v>
      </c>
      <c r="D60" s="4" t="s">
        <v>35</v>
      </c>
    </row>
    <row r="61" spans="1:4" ht="15" customHeight="1" x14ac:dyDescent="0.35">
      <c r="A61" s="11" t="s">
        <v>473</v>
      </c>
      <c r="C61" s="6" t="s">
        <v>475</v>
      </c>
      <c r="D61" s="4" t="s">
        <v>38</v>
      </c>
    </row>
  </sheetData>
  <sheetProtection algorithmName="SHA-512" hashValue="MLZ0ISrzxLhy0ruiVm4a13ii8i0SxdfRH+nQwi20GuQa40o2EvsJskvDeyodYh3czEIHy0HY92iTEO1BK6a5zA==" saltValue="YGhHiU/r3iIXbCnyc5K3uw==" spinCount="100000" sheet="1" objects="1" scenarios="1"/>
  <mergeCells count="5">
    <mergeCell ref="C9:D9"/>
    <mergeCell ref="C50:D50"/>
    <mergeCell ref="C40:D40"/>
    <mergeCell ref="C51:D51"/>
    <mergeCell ref="C6:D6"/>
  </mergeCells>
  <dataValidations count="5">
    <dataValidation type="list" allowBlank="1" showInputMessage="1" showErrorMessage="1" sqref="D13">
      <formula1>elenco_sesso</formula1>
    </dataValidation>
    <dataValidation type="list" allowBlank="1" showInputMessage="1" showErrorMessage="1" sqref="D44 D46 D48">
      <formula1>elenco_lingue</formula1>
    </dataValidation>
    <dataValidation type="list" allowBlank="1" showInputMessage="1" showErrorMessage="1" sqref="D59:D61">
      <formula1>INDIRECT(spec_secondaria)</formula1>
    </dataValidation>
    <dataValidation type="list" allowBlank="1" showInputMessage="1" showErrorMessage="1" sqref="D58 D53">
      <formula1>Macroaree</formula1>
    </dataValidation>
    <dataValidation type="list" allowBlank="1" showInputMessage="1" showErrorMessage="1" sqref="D54:D56">
      <formula1>INDIRECT(spec_principale)</formula1>
    </dataValidation>
  </dataValidations>
  <printOptions horizontalCentered="1"/>
  <pageMargins left="0.19685039370078741" right="0.19685039370078741" top="0.78740157480314965" bottom="0.78740157480314965" header="0.39370078740157483" footer="0.39370078740157483"/>
  <pageSetup paperSize="9" scale="80" fitToHeight="0" orientation="portrait" verticalDpi="1200" r:id="rId1"/>
  <headerFooter>
    <oddFooter>&amp;C&amp;"Arial,Normale"&amp;8ANAGRAFICA / PAGINA &amp;P DI &amp;N</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50"/>
  <sheetViews>
    <sheetView topLeftCell="A37" zoomScaleNormal="100" workbookViewId="0">
      <selection activeCell="D19" sqref="D19:D21"/>
    </sheetView>
  </sheetViews>
  <sheetFormatPr defaultColWidth="9.1796875" defaultRowHeight="15" customHeight="1" x14ac:dyDescent="0.35"/>
  <cols>
    <col min="1" max="1" width="6.453125" style="13" customWidth="1"/>
    <col min="2" max="2" width="2.81640625" style="7" customWidth="1"/>
    <col min="3" max="3" width="42.81640625" style="7" customWidth="1"/>
    <col min="4" max="4" width="81.453125" style="7" customWidth="1"/>
    <col min="5" max="5" width="2.81640625" style="7" customWidth="1"/>
    <col min="6" max="16384" width="9.1796875" style="7"/>
  </cols>
  <sheetData>
    <row r="1" spans="1:4" ht="15" customHeight="1" x14ac:dyDescent="0.35">
      <c r="A1" s="11"/>
      <c r="B1" s="5"/>
      <c r="C1" s="6" t="s">
        <v>118</v>
      </c>
      <c r="D1" s="5" t="str">
        <f>istruzioni_bianco</f>
        <v>Posizionarsi sopra una cella per visualizzare le relative istruzioni di compilazione</v>
      </c>
    </row>
    <row r="2" spans="1:4" ht="15" customHeight="1" x14ac:dyDescent="0.35">
      <c r="A2" s="11"/>
      <c r="B2" s="5"/>
      <c r="C2" s="5"/>
      <c r="D2" s="8" t="str">
        <f>istruzioni_giallo</f>
        <v>La compilazione delle celle evidenziate in giallo è obbligatoria</v>
      </c>
    </row>
    <row r="3" spans="1:4" ht="15" customHeight="1" x14ac:dyDescent="0.35">
      <c r="A3" s="11"/>
      <c r="B3" s="5"/>
      <c r="C3" s="5"/>
      <c r="D3" s="9" t="str">
        <f>istruzioni_verde</f>
        <v>La compilazione delle celle evidenziate in verde è facoltativa, ma consigliata se pertinente</v>
      </c>
    </row>
    <row r="4" spans="1:4" ht="15" customHeight="1" x14ac:dyDescent="0.35">
      <c r="A4" s="11"/>
      <c r="B4" s="5"/>
      <c r="C4" s="5"/>
      <c r="D4" s="10" t="str">
        <f>istruzioni_rosso</f>
        <v>Le celle evideziate in rosso si compilano automaticamente</v>
      </c>
    </row>
    <row r="5" spans="1:4" ht="15" customHeight="1" x14ac:dyDescent="0.35">
      <c r="A5" s="11"/>
      <c r="B5" s="5"/>
      <c r="C5" s="5"/>
      <c r="D5" s="5"/>
    </row>
    <row r="6" spans="1:4" ht="16.5" x14ac:dyDescent="0.35">
      <c r="A6" s="11"/>
      <c r="B6" s="5"/>
      <c r="C6" s="36" t="s">
        <v>208</v>
      </c>
      <c r="D6" s="36"/>
    </row>
    <row r="7" spans="1:4" ht="15" customHeight="1" x14ac:dyDescent="0.35">
      <c r="A7" s="11" t="s">
        <v>119</v>
      </c>
      <c r="B7" s="5"/>
      <c r="C7" s="6" t="s">
        <v>105</v>
      </c>
      <c r="D7" s="12" t="str">
        <f>candidatura</f>
        <v xml:space="preserve">Riccardo Roggeri; </v>
      </c>
    </row>
    <row r="8" spans="1:4" ht="15" customHeight="1" x14ac:dyDescent="0.35">
      <c r="A8" s="11"/>
      <c r="B8" s="5"/>
      <c r="C8" s="5"/>
      <c r="D8" s="5"/>
    </row>
    <row r="9" spans="1:4" ht="20" x14ac:dyDescent="0.35">
      <c r="A9" s="11"/>
      <c r="B9" s="5"/>
      <c r="C9" s="33" t="s">
        <v>175</v>
      </c>
      <c r="D9" s="33"/>
    </row>
    <row r="10" spans="1:4" ht="15" customHeight="1" x14ac:dyDescent="0.35">
      <c r="A10" s="11"/>
      <c r="B10" s="5"/>
      <c r="C10" s="5"/>
      <c r="D10" s="5"/>
    </row>
    <row r="11" spans="1:4" ht="15" customHeight="1" x14ac:dyDescent="0.35">
      <c r="A11" s="11" t="s">
        <v>142</v>
      </c>
      <c r="B11" s="5"/>
      <c r="C11" s="6" t="s">
        <v>426</v>
      </c>
      <c r="D11" s="3" t="s">
        <v>140</v>
      </c>
    </row>
    <row r="12" spans="1:4" ht="15" customHeight="1" x14ac:dyDescent="0.35">
      <c r="A12" s="11" t="s">
        <v>147</v>
      </c>
      <c r="B12" s="5"/>
      <c r="C12" s="6" t="s">
        <v>427</v>
      </c>
      <c r="D12" s="3" t="s">
        <v>684</v>
      </c>
    </row>
    <row r="13" spans="1:4" ht="15" customHeight="1" x14ac:dyDescent="0.35">
      <c r="A13" s="11" t="s">
        <v>148</v>
      </c>
      <c r="B13" s="5"/>
      <c r="C13" s="6" t="s">
        <v>143</v>
      </c>
      <c r="D13" s="3" t="s">
        <v>688</v>
      </c>
    </row>
    <row r="14" spans="1:4" ht="15" customHeight="1" x14ac:dyDescent="0.35">
      <c r="A14" s="11" t="s">
        <v>149</v>
      </c>
      <c r="B14" s="5"/>
      <c r="C14" s="6" t="s">
        <v>144</v>
      </c>
      <c r="D14" s="3" t="s">
        <v>686</v>
      </c>
    </row>
    <row r="15" spans="1:4" ht="45" customHeight="1" x14ac:dyDescent="0.35">
      <c r="A15" s="16" t="s">
        <v>150</v>
      </c>
      <c r="B15" s="5"/>
      <c r="C15" s="18" t="s">
        <v>145</v>
      </c>
      <c r="D15" s="14" t="s">
        <v>685</v>
      </c>
    </row>
    <row r="16" spans="1:4" ht="15" customHeight="1" x14ac:dyDescent="0.35">
      <c r="A16" s="11" t="s">
        <v>151</v>
      </c>
      <c r="B16" s="5"/>
      <c r="C16" s="6" t="s">
        <v>146</v>
      </c>
      <c r="D16" s="3" t="s">
        <v>693</v>
      </c>
    </row>
    <row r="17" spans="1:4" ht="15" customHeight="1" x14ac:dyDescent="0.35">
      <c r="A17" s="11"/>
      <c r="B17" s="5"/>
      <c r="C17" s="29" t="s">
        <v>183</v>
      </c>
      <c r="D17" s="5"/>
    </row>
    <row r="18" spans="1:4" ht="15" customHeight="1" x14ac:dyDescent="0.35">
      <c r="A18" s="11" t="s">
        <v>152</v>
      </c>
      <c r="B18" s="5"/>
      <c r="C18" s="6" t="s">
        <v>500</v>
      </c>
      <c r="D18" s="4"/>
    </row>
    <row r="19" spans="1:4" ht="15" customHeight="1" x14ac:dyDescent="0.35">
      <c r="A19" s="11" t="s">
        <v>153</v>
      </c>
      <c r="B19" s="5"/>
      <c r="C19" s="6" t="s">
        <v>143</v>
      </c>
      <c r="D19" s="4"/>
    </row>
    <row r="20" spans="1:4" ht="15" customHeight="1" x14ac:dyDescent="0.35">
      <c r="A20" s="11" t="s">
        <v>154</v>
      </c>
      <c r="B20" s="5"/>
      <c r="C20" s="6" t="s">
        <v>144</v>
      </c>
      <c r="D20" s="4"/>
    </row>
    <row r="21" spans="1:4" ht="45" customHeight="1" x14ac:dyDescent="0.35">
      <c r="A21" s="16" t="s">
        <v>155</v>
      </c>
      <c r="B21" s="5"/>
      <c r="C21" s="18" t="s">
        <v>145</v>
      </c>
      <c r="D21" s="15"/>
    </row>
    <row r="22" spans="1:4" ht="15" customHeight="1" x14ac:dyDescent="0.35">
      <c r="A22" s="11"/>
      <c r="B22" s="5"/>
      <c r="C22" s="5"/>
      <c r="D22" s="5"/>
    </row>
    <row r="23" spans="1:4" ht="15" customHeight="1" x14ac:dyDescent="0.35">
      <c r="A23" s="11" t="s">
        <v>156</v>
      </c>
      <c r="B23" s="5"/>
      <c r="C23" s="6" t="s">
        <v>426</v>
      </c>
      <c r="D23" s="4"/>
    </row>
    <row r="24" spans="1:4" ht="15" customHeight="1" x14ac:dyDescent="0.35">
      <c r="A24" s="11" t="s">
        <v>157</v>
      </c>
      <c r="B24" s="5"/>
      <c r="C24" s="6" t="s">
        <v>428</v>
      </c>
      <c r="D24" s="4"/>
    </row>
    <row r="25" spans="1:4" ht="15" customHeight="1" x14ac:dyDescent="0.35">
      <c r="A25" s="11" t="s">
        <v>158</v>
      </c>
      <c r="B25" s="5"/>
      <c r="C25" s="6" t="s">
        <v>143</v>
      </c>
      <c r="D25" s="4"/>
    </row>
    <row r="26" spans="1:4" ht="15" customHeight="1" x14ac:dyDescent="0.35">
      <c r="A26" s="11" t="s">
        <v>159</v>
      </c>
      <c r="B26" s="5"/>
      <c r="C26" s="6" t="s">
        <v>144</v>
      </c>
      <c r="D26" s="4"/>
    </row>
    <row r="27" spans="1:4" ht="45" customHeight="1" x14ac:dyDescent="0.35">
      <c r="A27" s="16" t="s">
        <v>160</v>
      </c>
      <c r="B27" s="5"/>
      <c r="C27" s="18" t="s">
        <v>145</v>
      </c>
      <c r="D27" s="15"/>
    </row>
    <row r="28" spans="1:4" ht="15" customHeight="1" x14ac:dyDescent="0.35">
      <c r="A28" s="11" t="s">
        <v>161</v>
      </c>
      <c r="B28" s="5"/>
      <c r="C28" s="6" t="s">
        <v>146</v>
      </c>
      <c r="D28" s="4"/>
    </row>
    <row r="29" spans="1:4" ht="15" customHeight="1" x14ac:dyDescent="0.35">
      <c r="A29" s="11"/>
      <c r="B29" s="5"/>
      <c r="C29" s="29" t="s">
        <v>183</v>
      </c>
      <c r="D29" s="5"/>
    </row>
    <row r="30" spans="1:4" ht="15" customHeight="1" x14ac:dyDescent="0.35">
      <c r="A30" s="11" t="s">
        <v>162</v>
      </c>
      <c r="B30" s="5"/>
      <c r="C30" s="6" t="s">
        <v>501</v>
      </c>
      <c r="D30" s="4"/>
    </row>
    <row r="31" spans="1:4" ht="15" customHeight="1" x14ac:dyDescent="0.35">
      <c r="A31" s="11" t="s">
        <v>163</v>
      </c>
      <c r="B31" s="5"/>
      <c r="C31" s="6" t="s">
        <v>143</v>
      </c>
      <c r="D31" s="4"/>
    </row>
    <row r="32" spans="1:4" ht="15" customHeight="1" x14ac:dyDescent="0.35">
      <c r="A32" s="11" t="s">
        <v>164</v>
      </c>
      <c r="B32" s="5"/>
      <c r="C32" s="6" t="s">
        <v>144</v>
      </c>
      <c r="D32" s="4"/>
    </row>
    <row r="33" spans="1:4" ht="45" customHeight="1" x14ac:dyDescent="0.35">
      <c r="A33" s="16" t="s">
        <v>165</v>
      </c>
      <c r="B33" s="5"/>
      <c r="C33" s="18" t="s">
        <v>145</v>
      </c>
      <c r="D33" s="15"/>
    </row>
    <row r="34" spans="1:4" ht="15" customHeight="1" x14ac:dyDescent="0.35">
      <c r="A34" s="11"/>
      <c r="B34" s="5"/>
      <c r="C34" s="5"/>
      <c r="D34" s="5"/>
    </row>
    <row r="35" spans="1:4" ht="20" x14ac:dyDescent="0.35">
      <c r="A35" s="11"/>
      <c r="B35" s="5"/>
      <c r="C35" s="33" t="s">
        <v>176</v>
      </c>
      <c r="D35" s="33"/>
    </row>
    <row r="36" spans="1:4" ht="15" customHeight="1" x14ac:dyDescent="0.35">
      <c r="A36" s="11"/>
      <c r="B36" s="5"/>
      <c r="C36" s="5"/>
      <c r="D36" s="5"/>
    </row>
    <row r="37" spans="1:4" ht="15" customHeight="1" x14ac:dyDescent="0.35">
      <c r="A37" s="11" t="s">
        <v>167</v>
      </c>
      <c r="B37" s="5"/>
      <c r="C37" s="6" t="s">
        <v>360</v>
      </c>
      <c r="D37" s="4" t="s">
        <v>692</v>
      </c>
    </row>
    <row r="38" spans="1:4" ht="15" customHeight="1" x14ac:dyDescent="0.35">
      <c r="A38" s="11" t="s">
        <v>168</v>
      </c>
      <c r="B38" s="5"/>
      <c r="C38" s="6" t="s">
        <v>166</v>
      </c>
      <c r="D38" s="4" t="s">
        <v>687</v>
      </c>
    </row>
    <row r="39" spans="1:4" ht="15" customHeight="1" x14ac:dyDescent="0.35">
      <c r="A39" s="11" t="s">
        <v>169</v>
      </c>
      <c r="B39" s="5"/>
      <c r="C39" s="6" t="s">
        <v>144</v>
      </c>
      <c r="D39" s="4" t="s">
        <v>689</v>
      </c>
    </row>
    <row r="40" spans="1:4" ht="45" customHeight="1" x14ac:dyDescent="0.35">
      <c r="A40" s="16" t="s">
        <v>170</v>
      </c>
      <c r="B40" s="5"/>
      <c r="C40" s="18" t="s">
        <v>145</v>
      </c>
      <c r="D40" s="15" t="s">
        <v>690</v>
      </c>
    </row>
    <row r="41" spans="1:4" ht="15" customHeight="1" x14ac:dyDescent="0.35">
      <c r="A41" s="11" t="s">
        <v>171</v>
      </c>
      <c r="B41" s="5"/>
      <c r="C41" s="6" t="s">
        <v>146</v>
      </c>
      <c r="D41" s="4" t="s">
        <v>691</v>
      </c>
    </row>
    <row r="42" spans="1:4" ht="15" customHeight="1" x14ac:dyDescent="0.35">
      <c r="A42" s="11"/>
      <c r="B42" s="5"/>
      <c r="C42" s="5"/>
      <c r="D42" s="5"/>
    </row>
    <row r="43" spans="1:4" ht="20" x14ac:dyDescent="0.35">
      <c r="A43" s="11"/>
      <c r="B43" s="5"/>
      <c r="C43" s="33" t="s">
        <v>177</v>
      </c>
      <c r="D43" s="33"/>
    </row>
    <row r="44" spans="1:4" ht="15" customHeight="1" x14ac:dyDescent="0.35">
      <c r="A44" s="11"/>
      <c r="B44" s="5"/>
      <c r="C44" s="5"/>
      <c r="D44" s="5"/>
    </row>
    <row r="45" spans="1:4" ht="15" customHeight="1" x14ac:dyDescent="0.35">
      <c r="A45" s="11" t="s">
        <v>178</v>
      </c>
      <c r="B45" s="5"/>
      <c r="C45" s="6" t="s">
        <v>361</v>
      </c>
      <c r="D45" s="4"/>
    </row>
    <row r="46" spans="1:4" ht="15" customHeight="1" x14ac:dyDescent="0.35">
      <c r="A46" s="11" t="s">
        <v>179</v>
      </c>
      <c r="B46" s="5"/>
      <c r="C46" s="6" t="s">
        <v>166</v>
      </c>
      <c r="D46" s="4"/>
    </row>
    <row r="47" spans="1:4" ht="15" customHeight="1" x14ac:dyDescent="0.35">
      <c r="A47" s="11" t="s">
        <v>180</v>
      </c>
      <c r="B47" s="5"/>
      <c r="C47" s="6" t="s">
        <v>144</v>
      </c>
      <c r="D47" s="4"/>
    </row>
    <row r="48" spans="1:4" ht="45" customHeight="1" x14ac:dyDescent="0.35">
      <c r="A48" s="16" t="s">
        <v>181</v>
      </c>
      <c r="B48" s="5"/>
      <c r="C48" s="18" t="s">
        <v>145</v>
      </c>
      <c r="D48" s="15"/>
    </row>
    <row r="49" spans="1:4" ht="15" customHeight="1" x14ac:dyDescent="0.35">
      <c r="A49" s="11" t="s">
        <v>182</v>
      </c>
      <c r="B49" s="5"/>
      <c r="C49" s="6" t="s">
        <v>146</v>
      </c>
      <c r="D49" s="4"/>
    </row>
    <row r="50" spans="1:4" ht="15" customHeight="1" x14ac:dyDescent="0.35">
      <c r="A50" s="11"/>
      <c r="B50" s="5"/>
      <c r="C50" s="5"/>
      <c r="D50" s="5"/>
    </row>
  </sheetData>
  <sheetProtection algorithmName="SHA-512" hashValue="9RqkSNU8DckX78UGMNlrHW/vOfwQHLzjla12fT7dlc4fTjYQbV5Cu4I/u7E7bEBB3+ep+iiwYCrn1M3uBctTxQ==" saltValue="cE5ODRATbxRKGS7nXiXlsQ==" spinCount="100000" sheet="1" objects="1" scenarios="1"/>
  <mergeCells count="4">
    <mergeCell ref="C6:D6"/>
    <mergeCell ref="C9:D9"/>
    <mergeCell ref="C35:D35"/>
    <mergeCell ref="C43:D43"/>
  </mergeCells>
  <dataValidations count="1">
    <dataValidation type="list" allowBlank="1" showInputMessage="1" showErrorMessage="1" sqref="D11 D23">
      <formula1>elenco_laurea</formula1>
    </dataValidation>
  </dataValidations>
  <printOptions horizontalCentered="1"/>
  <pageMargins left="0.19685039370078741" right="0.19685039370078741" top="0.78740157480314965" bottom="0.78740157480314965" header="0.39370078740157483" footer="0.39370078740157483"/>
  <pageSetup paperSize="9" scale="80" fitToHeight="0" orientation="portrait" verticalDpi="1200" r:id="rId1"/>
  <headerFooter>
    <oddFooter>&amp;C&amp;"Arial,Normale"&amp;8CURSUS STUDIORUM / PAGINA &amp;P DI &amp;N</oddFoot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130"/>
  <sheetViews>
    <sheetView topLeftCell="A133" zoomScaleNormal="100" workbookViewId="0">
      <selection activeCell="D105" sqref="D105"/>
    </sheetView>
  </sheetViews>
  <sheetFormatPr defaultColWidth="9.1796875" defaultRowHeight="15" customHeight="1" x14ac:dyDescent="0.35"/>
  <cols>
    <col min="1" max="1" width="6.453125" style="13" customWidth="1"/>
    <col min="2" max="2" width="2.81640625" style="7" customWidth="1"/>
    <col min="3" max="3" width="42.81640625" style="7" customWidth="1"/>
    <col min="4" max="4" width="81.453125" style="7" customWidth="1"/>
    <col min="5" max="5" width="2.81640625" style="7" customWidth="1"/>
    <col min="6" max="16384" width="9.1796875" style="7"/>
  </cols>
  <sheetData>
    <row r="1" spans="1:4" ht="15" customHeight="1" x14ac:dyDescent="0.35">
      <c r="A1" s="11"/>
      <c r="B1" s="5"/>
      <c r="C1" s="6" t="s">
        <v>118</v>
      </c>
      <c r="D1" s="5" t="str">
        <f>istruzioni_bianco</f>
        <v>Posizionarsi sopra una cella per visualizzare le relative istruzioni di compilazione</v>
      </c>
    </row>
    <row r="2" spans="1:4" ht="15" customHeight="1" x14ac:dyDescent="0.35">
      <c r="A2" s="11"/>
      <c r="B2" s="5"/>
      <c r="C2" s="5"/>
      <c r="D2" s="8" t="str">
        <f>istruzioni_giallo</f>
        <v>La compilazione delle celle evidenziate in giallo è obbligatoria</v>
      </c>
    </row>
    <row r="3" spans="1:4" ht="15" customHeight="1" x14ac:dyDescent="0.35">
      <c r="A3" s="11"/>
      <c r="B3" s="5"/>
      <c r="C3" s="5"/>
      <c r="D3" s="9" t="str">
        <f>istruzioni_verde</f>
        <v>La compilazione delle celle evidenziate in verde è facoltativa, ma consigliata se pertinente</v>
      </c>
    </row>
    <row r="4" spans="1:4" ht="15" customHeight="1" x14ac:dyDescent="0.35">
      <c r="A4" s="11"/>
      <c r="B4" s="5"/>
      <c r="C4" s="5"/>
      <c r="D4" s="10" t="str">
        <f>istruzioni_rosso</f>
        <v>Le celle evideziate in rosso si compilano automaticamente</v>
      </c>
    </row>
    <row r="5" spans="1:4" ht="15" customHeight="1" x14ac:dyDescent="0.35">
      <c r="A5" s="11"/>
      <c r="B5" s="5"/>
      <c r="C5" s="5"/>
      <c r="D5" s="5"/>
    </row>
    <row r="6" spans="1:4" ht="16.5" x14ac:dyDescent="0.35">
      <c r="A6" s="11"/>
      <c r="B6" s="5"/>
      <c r="C6" s="36" t="s">
        <v>209</v>
      </c>
      <c r="D6" s="36"/>
    </row>
    <row r="7" spans="1:4" ht="15" customHeight="1" x14ac:dyDescent="0.35">
      <c r="A7" s="11" t="s">
        <v>120</v>
      </c>
      <c r="B7" s="5"/>
      <c r="C7" s="6" t="s">
        <v>105</v>
      </c>
      <c r="D7" s="12" t="str">
        <f>candidatura</f>
        <v xml:space="preserve">Riccardo Roggeri; </v>
      </c>
    </row>
    <row r="8" spans="1:4" ht="15" customHeight="1" x14ac:dyDescent="0.35">
      <c r="A8" s="11"/>
      <c r="B8" s="5"/>
      <c r="C8" s="5"/>
      <c r="D8" s="5"/>
    </row>
    <row r="9" spans="1:4" ht="20" x14ac:dyDescent="0.35">
      <c r="A9" s="11"/>
      <c r="B9" s="5"/>
      <c r="C9" s="33" t="s">
        <v>660</v>
      </c>
      <c r="D9" s="33"/>
    </row>
    <row r="10" spans="1:4" ht="60" customHeight="1" x14ac:dyDescent="0.35">
      <c r="A10" s="11"/>
      <c r="B10" s="5"/>
      <c r="C10" s="37" t="s">
        <v>362</v>
      </c>
      <c r="D10" s="37"/>
    </row>
    <row r="11" spans="1:4" ht="15" customHeight="1" x14ac:dyDescent="0.35">
      <c r="A11" s="11"/>
      <c r="B11" s="5"/>
      <c r="C11" s="5"/>
      <c r="D11" s="5"/>
    </row>
    <row r="12" spans="1:4" ht="15" customHeight="1" x14ac:dyDescent="0.35">
      <c r="A12" s="11" t="s">
        <v>188</v>
      </c>
      <c r="B12" s="5"/>
      <c r="C12" s="6" t="s">
        <v>491</v>
      </c>
      <c r="D12" s="31">
        <v>39083</v>
      </c>
    </row>
    <row r="13" spans="1:4" ht="15" customHeight="1" x14ac:dyDescent="0.35">
      <c r="A13" s="11" t="s">
        <v>189</v>
      </c>
      <c r="B13" s="5"/>
      <c r="C13" s="6" t="s">
        <v>492</v>
      </c>
      <c r="D13" s="31" t="s">
        <v>694</v>
      </c>
    </row>
    <row r="14" spans="1:4" ht="15" customHeight="1" x14ac:dyDescent="0.35">
      <c r="A14" s="11" t="s">
        <v>190</v>
      </c>
      <c r="B14" s="5"/>
      <c r="C14" s="6" t="s">
        <v>377</v>
      </c>
      <c r="D14" s="3" t="s">
        <v>698</v>
      </c>
    </row>
    <row r="15" spans="1:4" ht="15" customHeight="1" x14ac:dyDescent="0.35">
      <c r="A15" s="11" t="s">
        <v>191</v>
      </c>
      <c r="B15" s="5"/>
      <c r="C15" s="6" t="s">
        <v>376</v>
      </c>
      <c r="D15" s="3" t="s">
        <v>695</v>
      </c>
    </row>
    <row r="16" spans="1:4" ht="15" customHeight="1" x14ac:dyDescent="0.35">
      <c r="A16" s="11" t="s">
        <v>192</v>
      </c>
      <c r="B16" s="5"/>
      <c r="C16" s="6" t="s">
        <v>558</v>
      </c>
      <c r="D16" s="3" t="s">
        <v>696</v>
      </c>
    </row>
    <row r="17" spans="1:4" ht="15" customHeight="1" x14ac:dyDescent="0.35">
      <c r="A17" s="11" t="s">
        <v>193</v>
      </c>
      <c r="B17" s="5"/>
      <c r="C17" s="6" t="s">
        <v>198</v>
      </c>
      <c r="D17" s="3" t="s">
        <v>199</v>
      </c>
    </row>
    <row r="18" spans="1:4" ht="15" customHeight="1" x14ac:dyDescent="0.35">
      <c r="A18" s="11" t="s">
        <v>194</v>
      </c>
      <c r="B18" s="5"/>
      <c r="C18" s="6" t="s">
        <v>186</v>
      </c>
      <c r="D18" s="3" t="s">
        <v>697</v>
      </c>
    </row>
    <row r="19" spans="1:4" ht="15" customHeight="1" x14ac:dyDescent="0.35">
      <c r="A19" s="11" t="s">
        <v>195</v>
      </c>
      <c r="B19" s="5"/>
      <c r="C19" s="6" t="s">
        <v>484</v>
      </c>
      <c r="D19" s="3" t="s">
        <v>486</v>
      </c>
    </row>
    <row r="20" spans="1:4" ht="15" customHeight="1" x14ac:dyDescent="0.35">
      <c r="A20" s="11" t="s">
        <v>196</v>
      </c>
      <c r="B20" s="5"/>
      <c r="C20" s="6" t="s">
        <v>488</v>
      </c>
      <c r="D20" s="3" t="s">
        <v>490</v>
      </c>
    </row>
    <row r="21" spans="1:4" s="28" customFormat="1" ht="75" customHeight="1" x14ac:dyDescent="0.35">
      <c r="A21" s="16" t="s">
        <v>211</v>
      </c>
      <c r="B21" s="17"/>
      <c r="C21" s="18" t="s">
        <v>197</v>
      </c>
      <c r="D21" s="14" t="s">
        <v>700</v>
      </c>
    </row>
    <row r="22" spans="1:4" s="28" customFormat="1" ht="45" customHeight="1" x14ac:dyDescent="0.35">
      <c r="A22" s="16" t="s">
        <v>212</v>
      </c>
      <c r="B22" s="17"/>
      <c r="C22" s="18" t="s">
        <v>187</v>
      </c>
      <c r="D22" s="14" t="s">
        <v>699</v>
      </c>
    </row>
    <row r="24" spans="1:4" ht="15" customHeight="1" x14ac:dyDescent="0.35">
      <c r="A24" s="11" t="s">
        <v>213</v>
      </c>
      <c r="B24" s="5"/>
      <c r="C24" s="6" t="s">
        <v>491</v>
      </c>
      <c r="D24" s="30">
        <v>38991</v>
      </c>
    </row>
    <row r="25" spans="1:4" ht="15" customHeight="1" x14ac:dyDescent="0.35">
      <c r="A25" s="11" t="s">
        <v>214</v>
      </c>
      <c r="B25" s="5"/>
      <c r="C25" s="6" t="s">
        <v>492</v>
      </c>
      <c r="D25" s="30">
        <v>42735</v>
      </c>
    </row>
    <row r="26" spans="1:4" ht="15" customHeight="1" x14ac:dyDescent="0.35">
      <c r="A26" s="11" t="s">
        <v>215</v>
      </c>
      <c r="B26" s="5"/>
      <c r="C26" s="6" t="s">
        <v>378</v>
      </c>
      <c r="D26" s="4" t="s">
        <v>704</v>
      </c>
    </row>
    <row r="27" spans="1:4" ht="15" customHeight="1" x14ac:dyDescent="0.35">
      <c r="A27" s="11" t="s">
        <v>216</v>
      </c>
      <c r="B27" s="5"/>
      <c r="C27" s="6" t="s">
        <v>376</v>
      </c>
      <c r="D27" s="4" t="s">
        <v>701</v>
      </c>
    </row>
    <row r="28" spans="1:4" ht="15" customHeight="1" x14ac:dyDescent="0.35">
      <c r="A28" s="11" t="s">
        <v>217</v>
      </c>
      <c r="B28" s="5"/>
      <c r="C28" s="6" t="s">
        <v>558</v>
      </c>
      <c r="D28" s="4" t="s">
        <v>702</v>
      </c>
    </row>
    <row r="29" spans="1:4" ht="15" customHeight="1" x14ac:dyDescent="0.35">
      <c r="A29" s="11" t="s">
        <v>218</v>
      </c>
      <c r="B29" s="5"/>
      <c r="C29" s="6" t="s">
        <v>198</v>
      </c>
      <c r="D29" s="4" t="s">
        <v>199</v>
      </c>
    </row>
    <row r="30" spans="1:4" ht="15" customHeight="1" x14ac:dyDescent="0.35">
      <c r="A30" s="11" t="s">
        <v>219</v>
      </c>
      <c r="B30" s="5"/>
      <c r="C30" s="6" t="s">
        <v>186</v>
      </c>
      <c r="D30" s="4" t="s">
        <v>703</v>
      </c>
    </row>
    <row r="31" spans="1:4" ht="15" customHeight="1" x14ac:dyDescent="0.35">
      <c r="A31" s="11" t="s">
        <v>220</v>
      </c>
      <c r="B31" s="5"/>
      <c r="C31" s="6" t="s">
        <v>484</v>
      </c>
      <c r="D31" s="4" t="s">
        <v>486</v>
      </c>
    </row>
    <row r="32" spans="1:4" ht="15" customHeight="1" x14ac:dyDescent="0.35">
      <c r="A32" s="11" t="s">
        <v>221</v>
      </c>
      <c r="B32" s="5"/>
      <c r="C32" s="6" t="s">
        <v>488</v>
      </c>
      <c r="D32" s="4" t="s">
        <v>490</v>
      </c>
    </row>
    <row r="33" spans="1:4" s="28" customFormat="1" ht="75" customHeight="1" x14ac:dyDescent="0.35">
      <c r="A33" s="16" t="s">
        <v>222</v>
      </c>
      <c r="B33" s="17"/>
      <c r="C33" s="18" t="s">
        <v>197</v>
      </c>
      <c r="D33" s="15" t="s">
        <v>705</v>
      </c>
    </row>
    <row r="34" spans="1:4" s="28" customFormat="1" ht="45" customHeight="1" x14ac:dyDescent="0.35">
      <c r="A34" s="16" t="s">
        <v>223</v>
      </c>
      <c r="B34" s="17"/>
      <c r="C34" s="18" t="s">
        <v>187</v>
      </c>
      <c r="D34" s="15" t="s">
        <v>706</v>
      </c>
    </row>
    <row r="36" spans="1:4" ht="15" customHeight="1" x14ac:dyDescent="0.35">
      <c r="A36" s="11" t="s">
        <v>224</v>
      </c>
      <c r="B36" s="5"/>
      <c r="C36" s="6" t="s">
        <v>491</v>
      </c>
      <c r="D36" s="32" t="s">
        <v>707</v>
      </c>
    </row>
    <row r="37" spans="1:4" ht="15" customHeight="1" x14ac:dyDescent="0.35">
      <c r="A37" s="11" t="s">
        <v>225</v>
      </c>
      <c r="B37" s="5"/>
      <c r="C37" s="6" t="s">
        <v>492</v>
      </c>
      <c r="D37" s="32" t="s">
        <v>708</v>
      </c>
    </row>
    <row r="38" spans="1:4" ht="15" customHeight="1" x14ac:dyDescent="0.35">
      <c r="A38" s="11" t="s">
        <v>226</v>
      </c>
      <c r="B38" s="5"/>
      <c r="C38" s="6" t="s">
        <v>379</v>
      </c>
      <c r="D38" s="4" t="s">
        <v>709</v>
      </c>
    </row>
    <row r="39" spans="1:4" ht="15" customHeight="1" x14ac:dyDescent="0.35">
      <c r="A39" s="11" t="s">
        <v>227</v>
      </c>
      <c r="B39" s="5"/>
      <c r="C39" s="6" t="s">
        <v>376</v>
      </c>
      <c r="D39" s="4" t="s">
        <v>701</v>
      </c>
    </row>
    <row r="40" spans="1:4" ht="15" customHeight="1" x14ac:dyDescent="0.35">
      <c r="A40" s="11" t="s">
        <v>228</v>
      </c>
      <c r="B40" s="5"/>
      <c r="C40" s="6" t="s">
        <v>558</v>
      </c>
      <c r="D40" s="4" t="s">
        <v>702</v>
      </c>
    </row>
    <row r="41" spans="1:4" ht="15" customHeight="1" x14ac:dyDescent="0.35">
      <c r="A41" s="11" t="s">
        <v>229</v>
      </c>
      <c r="B41" s="5"/>
      <c r="C41" s="6" t="s">
        <v>198</v>
      </c>
      <c r="D41" s="4" t="s">
        <v>199</v>
      </c>
    </row>
    <row r="42" spans="1:4" ht="15" customHeight="1" x14ac:dyDescent="0.35">
      <c r="A42" s="11" t="s">
        <v>230</v>
      </c>
      <c r="B42" s="5"/>
      <c r="C42" s="6" t="s">
        <v>186</v>
      </c>
      <c r="D42" s="4" t="s">
        <v>710</v>
      </c>
    </row>
    <row r="43" spans="1:4" ht="15" customHeight="1" x14ac:dyDescent="0.35">
      <c r="A43" s="11" t="s">
        <v>231</v>
      </c>
      <c r="B43" s="5"/>
      <c r="C43" s="6" t="s">
        <v>484</v>
      </c>
      <c r="D43" s="4" t="s">
        <v>486</v>
      </c>
    </row>
    <row r="44" spans="1:4" ht="15" customHeight="1" x14ac:dyDescent="0.35">
      <c r="A44" s="11" t="s">
        <v>232</v>
      </c>
      <c r="B44" s="5"/>
      <c r="C44" s="6" t="s">
        <v>488</v>
      </c>
      <c r="D44" s="4" t="s">
        <v>490</v>
      </c>
    </row>
    <row r="45" spans="1:4" s="28" customFormat="1" ht="75" customHeight="1" x14ac:dyDescent="0.35">
      <c r="A45" s="16" t="s">
        <v>233</v>
      </c>
      <c r="B45" s="17"/>
      <c r="C45" s="18" t="s">
        <v>197</v>
      </c>
      <c r="D45" s="15" t="s">
        <v>711</v>
      </c>
    </row>
    <row r="46" spans="1:4" s="28" customFormat="1" ht="45" customHeight="1" x14ac:dyDescent="0.35">
      <c r="A46" s="16" t="s">
        <v>234</v>
      </c>
      <c r="B46" s="17"/>
      <c r="C46" s="18" t="s">
        <v>187</v>
      </c>
      <c r="D46" s="15" t="s">
        <v>712</v>
      </c>
    </row>
    <row r="48" spans="1:4" ht="15" customHeight="1" x14ac:dyDescent="0.35">
      <c r="A48" s="11" t="s">
        <v>235</v>
      </c>
      <c r="B48" s="5"/>
      <c r="C48" s="6" t="s">
        <v>491</v>
      </c>
      <c r="D48" s="32" t="s">
        <v>713</v>
      </c>
    </row>
    <row r="49" spans="1:4" ht="15" customHeight="1" x14ac:dyDescent="0.35">
      <c r="A49" s="11" t="s">
        <v>236</v>
      </c>
      <c r="B49" s="5"/>
      <c r="C49" s="6" t="s">
        <v>492</v>
      </c>
      <c r="D49" s="32" t="s">
        <v>714</v>
      </c>
    </row>
    <row r="50" spans="1:4" ht="15" customHeight="1" x14ac:dyDescent="0.35">
      <c r="A50" s="11" t="s">
        <v>237</v>
      </c>
      <c r="B50" s="5"/>
      <c r="C50" s="6" t="s">
        <v>380</v>
      </c>
      <c r="D50" s="4" t="s">
        <v>718</v>
      </c>
    </row>
    <row r="51" spans="1:4" ht="15" customHeight="1" x14ac:dyDescent="0.35">
      <c r="A51" s="11" t="s">
        <v>238</v>
      </c>
      <c r="B51" s="5"/>
      <c r="C51" s="6" t="s">
        <v>376</v>
      </c>
      <c r="D51" s="4" t="s">
        <v>715</v>
      </c>
    </row>
    <row r="52" spans="1:4" ht="15" customHeight="1" x14ac:dyDescent="0.35">
      <c r="A52" s="11" t="s">
        <v>239</v>
      </c>
      <c r="B52" s="5"/>
      <c r="C52" s="6" t="s">
        <v>558</v>
      </c>
      <c r="D52" s="4" t="s">
        <v>716</v>
      </c>
    </row>
    <row r="53" spans="1:4" ht="15" customHeight="1" x14ac:dyDescent="0.35">
      <c r="A53" s="11" t="s">
        <v>240</v>
      </c>
      <c r="B53" s="5"/>
      <c r="C53" s="6" t="s">
        <v>198</v>
      </c>
      <c r="D53" s="4" t="s">
        <v>206</v>
      </c>
    </row>
    <row r="54" spans="1:4" ht="15" customHeight="1" x14ac:dyDescent="0.35">
      <c r="A54" s="11" t="s">
        <v>241</v>
      </c>
      <c r="B54" s="5"/>
      <c r="C54" s="6" t="s">
        <v>186</v>
      </c>
      <c r="D54" s="4" t="s">
        <v>717</v>
      </c>
    </row>
    <row r="55" spans="1:4" ht="15" customHeight="1" x14ac:dyDescent="0.35">
      <c r="A55" s="11" t="s">
        <v>242</v>
      </c>
      <c r="B55" s="5"/>
      <c r="C55" s="6" t="s">
        <v>484</v>
      </c>
      <c r="D55" s="4" t="s">
        <v>486</v>
      </c>
    </row>
    <row r="56" spans="1:4" ht="15" customHeight="1" x14ac:dyDescent="0.35">
      <c r="A56" s="11" t="s">
        <v>243</v>
      </c>
      <c r="B56" s="5"/>
      <c r="C56" s="6" t="s">
        <v>488</v>
      </c>
      <c r="D56" s="4" t="s">
        <v>490</v>
      </c>
    </row>
    <row r="57" spans="1:4" s="28" customFormat="1" ht="75" customHeight="1" x14ac:dyDescent="0.35">
      <c r="A57" s="16" t="s">
        <v>244</v>
      </c>
      <c r="B57" s="17"/>
      <c r="C57" s="18" t="s">
        <v>197</v>
      </c>
      <c r="D57" s="15" t="s">
        <v>719</v>
      </c>
    </row>
    <row r="58" spans="1:4" s="28" customFormat="1" ht="45" customHeight="1" x14ac:dyDescent="0.35">
      <c r="A58" s="16" t="s">
        <v>245</v>
      </c>
      <c r="B58" s="17"/>
      <c r="C58" s="18" t="s">
        <v>187</v>
      </c>
      <c r="D58" s="15" t="s">
        <v>720</v>
      </c>
    </row>
    <row r="60" spans="1:4" ht="15" customHeight="1" x14ac:dyDescent="0.35">
      <c r="A60" s="11" t="s">
        <v>246</v>
      </c>
      <c r="B60" s="5"/>
      <c r="C60" s="6" t="s">
        <v>491</v>
      </c>
      <c r="D60" s="32" t="s">
        <v>721</v>
      </c>
    </row>
    <row r="61" spans="1:4" ht="15" customHeight="1" x14ac:dyDescent="0.35">
      <c r="A61" s="11" t="s">
        <v>247</v>
      </c>
      <c r="B61" s="5"/>
      <c r="C61" s="6" t="s">
        <v>492</v>
      </c>
      <c r="D61" s="32" t="s">
        <v>722</v>
      </c>
    </row>
    <row r="62" spans="1:4" ht="15" customHeight="1" x14ac:dyDescent="0.35">
      <c r="A62" s="11" t="s">
        <v>248</v>
      </c>
      <c r="B62" s="5"/>
      <c r="C62" s="6" t="s">
        <v>381</v>
      </c>
      <c r="D62" s="4" t="s">
        <v>725</v>
      </c>
    </row>
    <row r="63" spans="1:4" ht="15" customHeight="1" x14ac:dyDescent="0.35">
      <c r="A63" s="11" t="s">
        <v>249</v>
      </c>
      <c r="B63" s="5"/>
      <c r="C63" s="6" t="s">
        <v>376</v>
      </c>
      <c r="D63" s="4" t="s">
        <v>701</v>
      </c>
    </row>
    <row r="64" spans="1:4" ht="15" customHeight="1" x14ac:dyDescent="0.35">
      <c r="A64" s="11" t="s">
        <v>250</v>
      </c>
      <c r="B64" s="5"/>
      <c r="C64" s="6" t="s">
        <v>558</v>
      </c>
      <c r="D64" s="4" t="s">
        <v>702</v>
      </c>
    </row>
    <row r="65" spans="1:4" ht="15" customHeight="1" x14ac:dyDescent="0.35">
      <c r="A65" s="11" t="s">
        <v>251</v>
      </c>
      <c r="B65" s="5"/>
      <c r="C65" s="6" t="s">
        <v>198</v>
      </c>
      <c r="D65" s="4" t="s">
        <v>199</v>
      </c>
    </row>
    <row r="66" spans="1:4" ht="15" customHeight="1" x14ac:dyDescent="0.35">
      <c r="A66" s="11" t="s">
        <v>252</v>
      </c>
      <c r="B66" s="5"/>
      <c r="C66" s="6" t="s">
        <v>186</v>
      </c>
      <c r="D66" s="4" t="s">
        <v>723</v>
      </c>
    </row>
    <row r="67" spans="1:4" ht="15" customHeight="1" x14ac:dyDescent="0.35">
      <c r="A67" s="11" t="s">
        <v>253</v>
      </c>
      <c r="B67" s="5"/>
      <c r="C67" s="6" t="s">
        <v>484</v>
      </c>
      <c r="D67" s="4" t="s">
        <v>486</v>
      </c>
    </row>
    <row r="68" spans="1:4" ht="15" customHeight="1" x14ac:dyDescent="0.35">
      <c r="A68" s="11" t="s">
        <v>254</v>
      </c>
      <c r="B68" s="5"/>
      <c r="C68" s="6" t="s">
        <v>488</v>
      </c>
      <c r="D68" s="4" t="s">
        <v>353</v>
      </c>
    </row>
    <row r="69" spans="1:4" s="28" customFormat="1" ht="75" customHeight="1" x14ac:dyDescent="0.35">
      <c r="A69" s="16" t="s">
        <v>255</v>
      </c>
      <c r="B69" s="17"/>
      <c r="C69" s="18" t="s">
        <v>197</v>
      </c>
      <c r="D69" s="15" t="s">
        <v>726</v>
      </c>
    </row>
    <row r="70" spans="1:4" s="28" customFormat="1" ht="45" customHeight="1" x14ac:dyDescent="0.35">
      <c r="A70" s="16" t="s">
        <v>256</v>
      </c>
      <c r="B70" s="17"/>
      <c r="C70" s="18" t="s">
        <v>187</v>
      </c>
      <c r="D70" s="15" t="s">
        <v>724</v>
      </c>
    </row>
    <row r="72" spans="1:4" ht="15" customHeight="1" x14ac:dyDescent="0.35">
      <c r="A72" s="11" t="s">
        <v>257</v>
      </c>
      <c r="B72" s="5"/>
      <c r="C72" s="6" t="s">
        <v>491</v>
      </c>
      <c r="D72" s="32" t="s">
        <v>727</v>
      </c>
    </row>
    <row r="73" spans="1:4" ht="15" customHeight="1" x14ac:dyDescent="0.35">
      <c r="A73" s="11" t="s">
        <v>258</v>
      </c>
      <c r="B73" s="5"/>
      <c r="C73" s="6" t="s">
        <v>492</v>
      </c>
      <c r="D73" s="32" t="s">
        <v>728</v>
      </c>
    </row>
    <row r="74" spans="1:4" ht="15" customHeight="1" x14ac:dyDescent="0.35">
      <c r="A74" s="11" t="s">
        <v>259</v>
      </c>
      <c r="B74" s="5"/>
      <c r="C74" s="6" t="s">
        <v>382</v>
      </c>
      <c r="D74" s="4" t="s">
        <v>729</v>
      </c>
    </row>
    <row r="75" spans="1:4" ht="15" customHeight="1" x14ac:dyDescent="0.35">
      <c r="A75" s="11" t="s">
        <v>260</v>
      </c>
      <c r="B75" s="5"/>
      <c r="C75" s="6" t="s">
        <v>376</v>
      </c>
      <c r="D75" s="4" t="s">
        <v>730</v>
      </c>
    </row>
    <row r="76" spans="1:4" ht="15" customHeight="1" x14ac:dyDescent="0.35">
      <c r="A76" s="11" t="s">
        <v>261</v>
      </c>
      <c r="B76" s="5"/>
      <c r="C76" s="6" t="s">
        <v>558</v>
      </c>
      <c r="D76" s="4" t="s">
        <v>731</v>
      </c>
    </row>
    <row r="77" spans="1:4" ht="15" customHeight="1" x14ac:dyDescent="0.35">
      <c r="A77" s="11" t="s">
        <v>262</v>
      </c>
      <c r="B77" s="5"/>
      <c r="C77" s="6" t="s">
        <v>198</v>
      </c>
      <c r="D77" s="4" t="s">
        <v>199</v>
      </c>
    </row>
    <row r="78" spans="1:4" ht="15" customHeight="1" x14ac:dyDescent="0.35">
      <c r="A78" s="11" t="s">
        <v>263</v>
      </c>
      <c r="B78" s="5"/>
      <c r="C78" s="6" t="s">
        <v>186</v>
      </c>
      <c r="D78" s="4" t="s">
        <v>732</v>
      </c>
    </row>
    <row r="79" spans="1:4" ht="15" customHeight="1" x14ac:dyDescent="0.35">
      <c r="A79" s="11" t="s">
        <v>264</v>
      </c>
      <c r="B79" s="5"/>
      <c r="C79" s="6" t="s">
        <v>484</v>
      </c>
      <c r="D79" s="4" t="s">
        <v>486</v>
      </c>
    </row>
    <row r="80" spans="1:4" ht="15" customHeight="1" x14ac:dyDescent="0.35">
      <c r="A80" s="11" t="s">
        <v>265</v>
      </c>
      <c r="B80" s="5"/>
      <c r="C80" s="6" t="s">
        <v>488</v>
      </c>
      <c r="D80" s="4" t="s">
        <v>353</v>
      </c>
    </row>
    <row r="81" spans="1:4" s="28" customFormat="1" ht="75" customHeight="1" x14ac:dyDescent="0.35">
      <c r="A81" s="16" t="s">
        <v>266</v>
      </c>
      <c r="B81" s="17"/>
      <c r="C81" s="18" t="s">
        <v>197</v>
      </c>
      <c r="D81" s="15" t="s">
        <v>733</v>
      </c>
    </row>
    <row r="82" spans="1:4" s="28" customFormat="1" ht="45" customHeight="1" x14ac:dyDescent="0.35">
      <c r="A82" s="16" t="s">
        <v>267</v>
      </c>
      <c r="B82" s="17"/>
      <c r="C82" s="18" t="s">
        <v>187</v>
      </c>
      <c r="D82" s="15" t="s">
        <v>734</v>
      </c>
    </row>
    <row r="84" spans="1:4" ht="15" customHeight="1" x14ac:dyDescent="0.35">
      <c r="A84" s="11" t="s">
        <v>268</v>
      </c>
      <c r="B84" s="5"/>
      <c r="C84" s="6" t="s">
        <v>491</v>
      </c>
      <c r="D84" s="32" t="s">
        <v>735</v>
      </c>
    </row>
    <row r="85" spans="1:4" ht="15" customHeight="1" x14ac:dyDescent="0.35">
      <c r="A85" s="11" t="s">
        <v>269</v>
      </c>
      <c r="B85" s="5"/>
      <c r="C85" s="6" t="s">
        <v>492</v>
      </c>
      <c r="D85" s="32" t="s">
        <v>736</v>
      </c>
    </row>
    <row r="86" spans="1:4" ht="15" customHeight="1" x14ac:dyDescent="0.35">
      <c r="A86" s="11" t="s">
        <v>270</v>
      </c>
      <c r="B86" s="5"/>
      <c r="C86" s="6" t="s">
        <v>383</v>
      </c>
      <c r="D86" s="4" t="s">
        <v>737</v>
      </c>
    </row>
    <row r="87" spans="1:4" ht="15" customHeight="1" x14ac:dyDescent="0.35">
      <c r="A87" s="11" t="s">
        <v>271</v>
      </c>
      <c r="B87" s="5"/>
      <c r="C87" s="6" t="s">
        <v>376</v>
      </c>
      <c r="D87" s="4" t="s">
        <v>701</v>
      </c>
    </row>
    <row r="88" spans="1:4" ht="15" customHeight="1" x14ac:dyDescent="0.35">
      <c r="A88" s="11" t="s">
        <v>272</v>
      </c>
      <c r="B88" s="5"/>
      <c r="C88" s="6" t="s">
        <v>558</v>
      </c>
      <c r="D88" s="4" t="s">
        <v>702</v>
      </c>
    </row>
    <row r="89" spans="1:4" ht="15" customHeight="1" x14ac:dyDescent="0.35">
      <c r="A89" s="11" t="s">
        <v>273</v>
      </c>
      <c r="B89" s="5"/>
      <c r="C89" s="6" t="s">
        <v>198</v>
      </c>
      <c r="D89" s="4" t="s">
        <v>203</v>
      </c>
    </row>
    <row r="90" spans="1:4" ht="15" customHeight="1" x14ac:dyDescent="0.35">
      <c r="A90" s="11" t="s">
        <v>274</v>
      </c>
      <c r="B90" s="5"/>
      <c r="C90" s="6" t="s">
        <v>186</v>
      </c>
      <c r="D90" s="4" t="s">
        <v>738</v>
      </c>
    </row>
    <row r="91" spans="1:4" ht="15" customHeight="1" x14ac:dyDescent="0.35">
      <c r="A91" s="11" t="s">
        <v>275</v>
      </c>
      <c r="B91" s="5"/>
      <c r="C91" s="6" t="s">
        <v>484</v>
      </c>
      <c r="D91" s="4" t="s">
        <v>486</v>
      </c>
    </row>
    <row r="92" spans="1:4" ht="15" customHeight="1" x14ac:dyDescent="0.35">
      <c r="A92" s="11" t="s">
        <v>276</v>
      </c>
      <c r="B92" s="5"/>
      <c r="C92" s="6" t="s">
        <v>488</v>
      </c>
      <c r="D92" s="4" t="s">
        <v>353</v>
      </c>
    </row>
    <row r="93" spans="1:4" s="28" customFormat="1" ht="75" customHeight="1" x14ac:dyDescent="0.35">
      <c r="A93" s="16" t="s">
        <v>277</v>
      </c>
      <c r="B93" s="17"/>
      <c r="C93" s="18" t="s">
        <v>197</v>
      </c>
      <c r="D93" s="15" t="s">
        <v>739</v>
      </c>
    </row>
    <row r="94" spans="1:4" s="28" customFormat="1" ht="45" customHeight="1" x14ac:dyDescent="0.35">
      <c r="A94" s="16" t="s">
        <v>278</v>
      </c>
      <c r="B94" s="17"/>
      <c r="C94" s="18" t="s">
        <v>187</v>
      </c>
      <c r="D94" s="15" t="s">
        <v>740</v>
      </c>
    </row>
    <row r="96" spans="1:4" ht="15" customHeight="1" x14ac:dyDescent="0.35">
      <c r="A96" s="11" t="s">
        <v>279</v>
      </c>
      <c r="B96" s="5"/>
      <c r="C96" s="6" t="s">
        <v>491</v>
      </c>
      <c r="D96" s="32" t="s">
        <v>658</v>
      </c>
    </row>
    <row r="97" spans="1:4" ht="15" customHeight="1" x14ac:dyDescent="0.35">
      <c r="A97" s="11" t="s">
        <v>280</v>
      </c>
      <c r="B97" s="5"/>
      <c r="C97" s="6" t="s">
        <v>492</v>
      </c>
      <c r="D97" s="32" t="s">
        <v>658</v>
      </c>
    </row>
    <row r="98" spans="1:4" ht="15" customHeight="1" x14ac:dyDescent="0.35">
      <c r="A98" s="11" t="s">
        <v>281</v>
      </c>
      <c r="B98" s="5"/>
      <c r="C98" s="6" t="s">
        <v>384</v>
      </c>
      <c r="D98" s="4"/>
    </row>
    <row r="99" spans="1:4" ht="15" customHeight="1" x14ac:dyDescent="0.35">
      <c r="A99" s="11" t="s">
        <v>282</v>
      </c>
      <c r="B99" s="5"/>
      <c r="C99" s="6" t="s">
        <v>376</v>
      </c>
      <c r="D99" s="4"/>
    </row>
    <row r="100" spans="1:4" ht="15" customHeight="1" x14ac:dyDescent="0.35">
      <c r="A100" s="11" t="s">
        <v>283</v>
      </c>
      <c r="B100" s="5"/>
      <c r="C100" s="6" t="s">
        <v>558</v>
      </c>
      <c r="D100" s="4"/>
    </row>
    <row r="101" spans="1:4" ht="15" customHeight="1" x14ac:dyDescent="0.35">
      <c r="A101" s="11" t="s">
        <v>284</v>
      </c>
      <c r="B101" s="5"/>
      <c r="C101" s="6" t="s">
        <v>198</v>
      </c>
      <c r="D101" s="4"/>
    </row>
    <row r="102" spans="1:4" ht="15" customHeight="1" x14ac:dyDescent="0.35">
      <c r="A102" s="11" t="s">
        <v>285</v>
      </c>
      <c r="B102" s="5"/>
      <c r="C102" s="6" t="s">
        <v>186</v>
      </c>
      <c r="D102" s="4"/>
    </row>
    <row r="103" spans="1:4" ht="15" customHeight="1" x14ac:dyDescent="0.35">
      <c r="A103" s="11" t="s">
        <v>286</v>
      </c>
      <c r="B103" s="5"/>
      <c r="C103" s="6" t="s">
        <v>484</v>
      </c>
      <c r="D103" s="4"/>
    </row>
    <row r="104" spans="1:4" ht="15" customHeight="1" x14ac:dyDescent="0.35">
      <c r="A104" s="11" t="s">
        <v>287</v>
      </c>
      <c r="B104" s="5"/>
      <c r="C104" s="6" t="s">
        <v>488</v>
      </c>
      <c r="D104" s="4"/>
    </row>
    <row r="105" spans="1:4" s="28" customFormat="1" ht="75" customHeight="1" x14ac:dyDescent="0.35">
      <c r="A105" s="16" t="s">
        <v>288</v>
      </c>
      <c r="B105" s="17"/>
      <c r="C105" s="18" t="s">
        <v>197</v>
      </c>
      <c r="D105" s="15"/>
    </row>
    <row r="106" spans="1:4" s="28" customFormat="1" ht="45" customHeight="1" x14ac:dyDescent="0.35">
      <c r="A106" s="16" t="s">
        <v>289</v>
      </c>
      <c r="B106" s="17"/>
      <c r="C106" s="18" t="s">
        <v>187</v>
      </c>
      <c r="D106" s="15"/>
    </row>
    <row r="108" spans="1:4" ht="15" customHeight="1" x14ac:dyDescent="0.35">
      <c r="A108" s="11" t="s">
        <v>290</v>
      </c>
      <c r="B108" s="5"/>
      <c r="C108" s="6" t="s">
        <v>491</v>
      </c>
      <c r="D108" s="32" t="s">
        <v>658</v>
      </c>
    </row>
    <row r="109" spans="1:4" ht="15" customHeight="1" x14ac:dyDescent="0.35">
      <c r="A109" s="11" t="s">
        <v>291</v>
      </c>
      <c r="B109" s="5"/>
      <c r="C109" s="6" t="s">
        <v>492</v>
      </c>
      <c r="D109" s="32" t="s">
        <v>658</v>
      </c>
    </row>
    <row r="110" spans="1:4" ht="15" customHeight="1" x14ac:dyDescent="0.35">
      <c r="A110" s="11" t="s">
        <v>327</v>
      </c>
      <c r="B110" s="5"/>
      <c r="C110" s="6" t="s">
        <v>385</v>
      </c>
      <c r="D110" s="4"/>
    </row>
    <row r="111" spans="1:4" ht="15" customHeight="1" x14ac:dyDescent="0.35">
      <c r="A111" s="11" t="s">
        <v>328</v>
      </c>
      <c r="B111" s="5"/>
      <c r="C111" s="6" t="s">
        <v>376</v>
      </c>
      <c r="D111" s="4"/>
    </row>
    <row r="112" spans="1:4" ht="15" customHeight="1" x14ac:dyDescent="0.35">
      <c r="A112" s="11" t="s">
        <v>329</v>
      </c>
      <c r="B112" s="5"/>
      <c r="C112" s="6" t="s">
        <v>558</v>
      </c>
      <c r="D112" s="4"/>
    </row>
    <row r="113" spans="1:4" ht="15" customHeight="1" x14ac:dyDescent="0.35">
      <c r="A113" s="11" t="s">
        <v>330</v>
      </c>
      <c r="B113" s="5"/>
      <c r="C113" s="6" t="s">
        <v>198</v>
      </c>
      <c r="D113" s="4"/>
    </row>
    <row r="114" spans="1:4" ht="15" customHeight="1" x14ac:dyDescent="0.35">
      <c r="A114" s="11" t="s">
        <v>331</v>
      </c>
      <c r="B114" s="5"/>
      <c r="C114" s="6" t="s">
        <v>186</v>
      </c>
      <c r="D114" s="4"/>
    </row>
    <row r="115" spans="1:4" ht="15" customHeight="1" x14ac:dyDescent="0.35">
      <c r="A115" s="11" t="s">
        <v>332</v>
      </c>
      <c r="B115" s="5"/>
      <c r="C115" s="6" t="s">
        <v>484</v>
      </c>
      <c r="D115" s="4"/>
    </row>
    <row r="116" spans="1:4" ht="15" customHeight="1" x14ac:dyDescent="0.35">
      <c r="A116" s="11" t="s">
        <v>333</v>
      </c>
      <c r="B116" s="5"/>
      <c r="C116" s="6" t="s">
        <v>488</v>
      </c>
      <c r="D116" s="4"/>
    </row>
    <row r="117" spans="1:4" s="28" customFormat="1" ht="75" customHeight="1" x14ac:dyDescent="0.35">
      <c r="A117" s="16" t="s">
        <v>334</v>
      </c>
      <c r="B117" s="17"/>
      <c r="C117" s="18" t="s">
        <v>197</v>
      </c>
      <c r="D117" s="15"/>
    </row>
    <row r="118" spans="1:4" s="28" customFormat="1" ht="45" customHeight="1" x14ac:dyDescent="0.35">
      <c r="A118" s="16" t="s">
        <v>335</v>
      </c>
      <c r="B118" s="17"/>
      <c r="C118" s="18" t="s">
        <v>187</v>
      </c>
      <c r="D118" s="15"/>
    </row>
    <row r="120" spans="1:4" ht="15" customHeight="1" x14ac:dyDescent="0.35">
      <c r="A120" s="11" t="s">
        <v>336</v>
      </c>
      <c r="B120" s="5"/>
      <c r="C120" s="6" t="s">
        <v>491</v>
      </c>
      <c r="D120" s="32" t="s">
        <v>658</v>
      </c>
    </row>
    <row r="121" spans="1:4" ht="15" customHeight="1" x14ac:dyDescent="0.35">
      <c r="A121" s="11" t="s">
        <v>337</v>
      </c>
      <c r="B121" s="5"/>
      <c r="C121" s="6" t="s">
        <v>492</v>
      </c>
      <c r="D121" s="32" t="s">
        <v>658</v>
      </c>
    </row>
    <row r="122" spans="1:4" ht="15" customHeight="1" x14ac:dyDescent="0.35">
      <c r="A122" s="11" t="s">
        <v>338</v>
      </c>
      <c r="B122" s="5"/>
      <c r="C122" s="6" t="s">
        <v>386</v>
      </c>
      <c r="D122" s="4"/>
    </row>
    <row r="123" spans="1:4" ht="15" customHeight="1" x14ac:dyDescent="0.35">
      <c r="A123" s="11" t="s">
        <v>339</v>
      </c>
      <c r="B123" s="5"/>
      <c r="C123" s="6" t="s">
        <v>376</v>
      </c>
      <c r="D123" s="4"/>
    </row>
    <row r="124" spans="1:4" ht="15" customHeight="1" x14ac:dyDescent="0.35">
      <c r="A124" s="11" t="s">
        <v>340</v>
      </c>
      <c r="B124" s="5"/>
      <c r="C124" s="6" t="s">
        <v>558</v>
      </c>
      <c r="D124" s="4"/>
    </row>
    <row r="125" spans="1:4" ht="15" customHeight="1" x14ac:dyDescent="0.35">
      <c r="A125" s="11" t="s">
        <v>341</v>
      </c>
      <c r="B125" s="5"/>
      <c r="C125" s="6" t="s">
        <v>198</v>
      </c>
      <c r="D125" s="4"/>
    </row>
    <row r="126" spans="1:4" ht="15" customHeight="1" x14ac:dyDescent="0.35">
      <c r="A126" s="11" t="s">
        <v>342</v>
      </c>
      <c r="B126" s="5"/>
      <c r="C126" s="6" t="s">
        <v>186</v>
      </c>
      <c r="D126" s="4"/>
    </row>
    <row r="127" spans="1:4" ht="15" customHeight="1" x14ac:dyDescent="0.35">
      <c r="A127" s="11" t="s">
        <v>343</v>
      </c>
      <c r="B127" s="5"/>
      <c r="C127" s="6" t="s">
        <v>484</v>
      </c>
      <c r="D127" s="4"/>
    </row>
    <row r="128" spans="1:4" ht="15" customHeight="1" x14ac:dyDescent="0.35">
      <c r="A128" s="11" t="s">
        <v>344</v>
      </c>
      <c r="B128" s="5"/>
      <c r="C128" s="6" t="s">
        <v>488</v>
      </c>
      <c r="D128" s="4"/>
    </row>
    <row r="129" spans="1:4" s="28" customFormat="1" ht="75" customHeight="1" x14ac:dyDescent="0.35">
      <c r="A129" s="16" t="s">
        <v>345</v>
      </c>
      <c r="B129" s="17"/>
      <c r="C129" s="18" t="s">
        <v>197</v>
      </c>
      <c r="D129" s="15"/>
    </row>
    <row r="130" spans="1:4" s="28" customFormat="1" ht="45" customHeight="1" x14ac:dyDescent="0.35">
      <c r="A130" s="16" t="s">
        <v>346</v>
      </c>
      <c r="B130" s="17"/>
      <c r="C130" s="18" t="s">
        <v>187</v>
      </c>
      <c r="D130" s="15"/>
    </row>
  </sheetData>
  <sheetProtection algorithmName="SHA-512" hashValue="ZsNELiuoq8ZryU5grkOfRtiePBlmlcSn/i9l4G/7v8AVHzAp1qgTm5/h9N51bRJekQYPfPconQMvmSx1hWNTIA==" saltValue="T6gq7QiyDbLAOW3WMT8/ww==" spinCount="100000" sheet="1" objects="1" scenarios="1"/>
  <mergeCells count="3">
    <mergeCell ref="C9:D9"/>
    <mergeCell ref="C10:D10"/>
    <mergeCell ref="C6:D6"/>
  </mergeCells>
  <dataValidations count="3">
    <dataValidation type="list" allowBlank="1" showInputMessage="1" showErrorMessage="1" sqref="D17 D101 D77 D65 D53 D41 D29 D113 D89 D125">
      <formula1>elenco_dim_tipo</formula1>
    </dataValidation>
    <dataValidation type="list" allowBlank="1" showInputMessage="1" showErrorMessage="1" sqref="D115 D103 D19 D31 D43 D55 D67 D79 D91 D127">
      <formula1>elenco_ambito_attivita</formula1>
    </dataValidation>
    <dataValidation type="list" allowBlank="1" showInputMessage="1" showErrorMessage="1" sqref="D20 D32 D44 D56 D68 D80 D92 D104 D116 D128">
      <formula1>elenco_riferimento</formula1>
    </dataValidation>
  </dataValidations>
  <printOptions horizontalCentered="1"/>
  <pageMargins left="0.19685039370078741" right="0.19685039370078741" top="0.78740157480314965" bottom="0.78740157480314965" header="0.39370078740157483" footer="0.39370078740157483"/>
  <pageSetup paperSize="9" scale="80" fitToHeight="0" orientation="portrait" verticalDpi="1200" r:id="rId1"/>
  <headerFooter>
    <oddFooter>&amp;C&amp;"Arial,Normale"&amp;8ESPERIENZE PROFESSIONALI / PAGINA &amp;P DI &amp;N</oddFooter>
  </headerFooter>
  <rowBreaks count="3" manualBreakCount="3">
    <brk id="35" min="2" max="3" man="1"/>
    <brk id="71" min="2" max="3" man="1"/>
    <brk id="107" min="2" max="3"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37"/>
  <sheetViews>
    <sheetView topLeftCell="A27" zoomScaleNormal="100" workbookViewId="0">
      <selection activeCell="D33" sqref="D33"/>
    </sheetView>
  </sheetViews>
  <sheetFormatPr defaultColWidth="9.1796875" defaultRowHeight="15" customHeight="1" x14ac:dyDescent="0.35"/>
  <cols>
    <col min="1" max="1" width="6.453125" style="13" customWidth="1"/>
    <col min="2" max="2" width="2.81640625" style="7" customWidth="1"/>
    <col min="3" max="3" width="42.81640625" style="7" customWidth="1"/>
    <col min="4" max="4" width="81.453125" style="7" customWidth="1"/>
    <col min="5" max="5" width="2.81640625" style="7" customWidth="1"/>
    <col min="6" max="16384" width="9.1796875" style="7"/>
  </cols>
  <sheetData>
    <row r="1" spans="1:4" ht="15" customHeight="1" x14ac:dyDescent="0.35">
      <c r="A1" s="11"/>
      <c r="B1" s="5"/>
      <c r="C1" s="6" t="s">
        <v>118</v>
      </c>
      <c r="D1" s="5" t="str">
        <f>istruzioni_bianco</f>
        <v>Posizionarsi sopra una cella per visualizzare le relative istruzioni di compilazione</v>
      </c>
    </row>
    <row r="2" spans="1:4" ht="15" customHeight="1" x14ac:dyDescent="0.35">
      <c r="A2" s="11"/>
      <c r="B2" s="5"/>
      <c r="C2" s="5"/>
      <c r="D2" s="8" t="str">
        <f>istruzioni_giallo</f>
        <v>La compilazione delle celle evidenziate in giallo è obbligatoria</v>
      </c>
    </row>
    <row r="3" spans="1:4" ht="15" customHeight="1" x14ac:dyDescent="0.35">
      <c r="A3" s="11"/>
      <c r="B3" s="5"/>
      <c r="C3" s="5"/>
      <c r="D3" s="9" t="str">
        <f>istruzioni_verde</f>
        <v>La compilazione delle celle evidenziate in verde è facoltativa, ma consigliata se pertinente</v>
      </c>
    </row>
    <row r="4" spans="1:4" ht="15" customHeight="1" x14ac:dyDescent="0.35">
      <c r="A4" s="11"/>
      <c r="B4" s="5"/>
      <c r="C4" s="5"/>
      <c r="D4" s="10" t="str">
        <f>istruzioni_rosso</f>
        <v>Le celle evideziate in rosso si compilano automaticamente</v>
      </c>
    </row>
    <row r="5" spans="1:4" ht="15" customHeight="1" x14ac:dyDescent="0.35">
      <c r="A5" s="11"/>
      <c r="B5" s="5"/>
      <c r="C5" s="5"/>
      <c r="D5" s="5"/>
    </row>
    <row r="6" spans="1:4" ht="16.5" x14ac:dyDescent="0.35">
      <c r="A6" s="11"/>
      <c r="B6" s="5"/>
      <c r="C6" s="36" t="s">
        <v>210</v>
      </c>
      <c r="D6" s="36"/>
    </row>
    <row r="7" spans="1:4" ht="15" customHeight="1" x14ac:dyDescent="0.35">
      <c r="A7" s="11" t="s">
        <v>121</v>
      </c>
      <c r="B7" s="5"/>
      <c r="C7" s="6" t="s">
        <v>105</v>
      </c>
      <c r="D7" s="12" t="str">
        <f>candidatura</f>
        <v xml:space="preserve">Riccardo Roggeri; </v>
      </c>
    </row>
    <row r="8" spans="1:4" ht="15" customHeight="1" x14ac:dyDescent="0.35">
      <c r="A8" s="11"/>
      <c r="B8" s="5"/>
      <c r="C8" s="5"/>
      <c r="D8" s="5"/>
    </row>
    <row r="9" spans="1:4" ht="20" x14ac:dyDescent="0.35">
      <c r="A9" s="11"/>
      <c r="B9" s="5"/>
      <c r="C9" s="33" t="s">
        <v>661</v>
      </c>
      <c r="D9" s="33"/>
    </row>
    <row r="10" spans="1:4" ht="30" customHeight="1" x14ac:dyDescent="0.35">
      <c r="A10" s="11"/>
      <c r="B10" s="5"/>
      <c r="C10" s="37" t="s">
        <v>478</v>
      </c>
      <c r="D10" s="37"/>
    </row>
    <row r="11" spans="1:4" ht="15" customHeight="1" x14ac:dyDescent="0.35">
      <c r="A11" s="11"/>
      <c r="B11" s="5"/>
      <c r="C11" s="5"/>
      <c r="D11" s="5"/>
    </row>
    <row r="12" spans="1:4" ht="15" customHeight="1" x14ac:dyDescent="0.35">
      <c r="A12" s="11" t="s">
        <v>402</v>
      </c>
      <c r="B12" s="5"/>
      <c r="C12" s="6" t="s">
        <v>387</v>
      </c>
      <c r="D12" s="4" t="s">
        <v>741</v>
      </c>
    </row>
    <row r="13" spans="1:4" ht="15" customHeight="1" x14ac:dyDescent="0.35">
      <c r="A13" s="11" t="s">
        <v>403</v>
      </c>
      <c r="B13" s="5"/>
      <c r="C13" s="6" t="s">
        <v>388</v>
      </c>
      <c r="D13" s="4" t="s">
        <v>394</v>
      </c>
    </row>
    <row r="14" spans="1:4" ht="15" customHeight="1" x14ac:dyDescent="0.35">
      <c r="A14" s="11" t="s">
        <v>404</v>
      </c>
      <c r="B14" s="5"/>
      <c r="C14" s="6" t="s">
        <v>389</v>
      </c>
      <c r="D14" s="4" t="s">
        <v>395</v>
      </c>
    </row>
    <row r="15" spans="1:4" ht="60" customHeight="1" x14ac:dyDescent="0.35">
      <c r="A15" s="16" t="s">
        <v>405</v>
      </c>
      <c r="B15" s="17"/>
      <c r="C15" s="18" t="s">
        <v>672</v>
      </c>
      <c r="D15" s="15" t="s">
        <v>742</v>
      </c>
    </row>
    <row r="16" spans="1:4" ht="60" customHeight="1" x14ac:dyDescent="0.35">
      <c r="A16" s="16" t="s">
        <v>406</v>
      </c>
      <c r="B16" s="17"/>
      <c r="C16" s="18" t="s">
        <v>673</v>
      </c>
      <c r="D16" s="15" t="s">
        <v>743</v>
      </c>
    </row>
    <row r="17" spans="1:4" ht="15" customHeight="1" x14ac:dyDescent="0.35">
      <c r="A17" s="11" t="s">
        <v>407</v>
      </c>
      <c r="B17" s="5"/>
      <c r="C17" s="6" t="s">
        <v>348</v>
      </c>
      <c r="D17" s="4" t="s">
        <v>744</v>
      </c>
    </row>
    <row r="18" spans="1:4" ht="15" customHeight="1" x14ac:dyDescent="0.35">
      <c r="A18" s="11" t="s">
        <v>408</v>
      </c>
      <c r="B18" s="5"/>
      <c r="C18" s="6" t="s">
        <v>390</v>
      </c>
      <c r="D18" s="4" t="s">
        <v>398</v>
      </c>
    </row>
    <row r="19" spans="1:4" ht="15" customHeight="1" x14ac:dyDescent="0.35">
      <c r="A19" s="11" t="s">
        <v>409</v>
      </c>
      <c r="B19" s="5"/>
      <c r="C19" s="6" t="s">
        <v>391</v>
      </c>
      <c r="D19" s="4" t="s">
        <v>309</v>
      </c>
    </row>
    <row r="20" spans="1:4" ht="15" customHeight="1" x14ac:dyDescent="0.35">
      <c r="A20" s="11"/>
      <c r="B20" s="5"/>
      <c r="C20" s="5"/>
      <c r="D20" s="5"/>
    </row>
    <row r="21" spans="1:4" ht="15" customHeight="1" x14ac:dyDescent="0.35">
      <c r="A21" s="11" t="s">
        <v>410</v>
      </c>
      <c r="B21" s="5"/>
      <c r="C21" s="6" t="s">
        <v>387</v>
      </c>
      <c r="D21" s="4" t="s">
        <v>745</v>
      </c>
    </row>
    <row r="22" spans="1:4" ht="15" customHeight="1" x14ac:dyDescent="0.35">
      <c r="A22" s="11" t="s">
        <v>411</v>
      </c>
      <c r="B22" s="5"/>
      <c r="C22" s="6" t="s">
        <v>388</v>
      </c>
      <c r="D22" s="4" t="s">
        <v>392</v>
      </c>
    </row>
    <row r="23" spans="1:4" ht="15" customHeight="1" x14ac:dyDescent="0.35">
      <c r="A23" s="11" t="s">
        <v>412</v>
      </c>
      <c r="B23" s="5"/>
      <c r="C23" s="6" t="s">
        <v>389</v>
      </c>
      <c r="D23" s="4" t="s">
        <v>395</v>
      </c>
    </row>
    <row r="24" spans="1:4" ht="60" customHeight="1" x14ac:dyDescent="0.35">
      <c r="A24" s="16" t="s">
        <v>413</v>
      </c>
      <c r="B24" s="17"/>
      <c r="C24" s="18" t="s">
        <v>674</v>
      </c>
      <c r="D24" s="15" t="s">
        <v>746</v>
      </c>
    </row>
    <row r="25" spans="1:4" ht="60" customHeight="1" x14ac:dyDescent="0.35">
      <c r="A25" s="16" t="s">
        <v>414</v>
      </c>
      <c r="B25" s="17"/>
      <c r="C25" s="18" t="s">
        <v>673</v>
      </c>
      <c r="D25" s="15" t="s">
        <v>751</v>
      </c>
    </row>
    <row r="26" spans="1:4" ht="15" customHeight="1" x14ac:dyDescent="0.35">
      <c r="A26" s="11" t="s">
        <v>415</v>
      </c>
      <c r="B26" s="5"/>
      <c r="C26" s="6" t="s">
        <v>348</v>
      </c>
      <c r="D26" s="4" t="s">
        <v>752</v>
      </c>
    </row>
    <row r="27" spans="1:4" ht="15" customHeight="1" x14ac:dyDescent="0.35">
      <c r="A27" s="11" t="s">
        <v>416</v>
      </c>
      <c r="B27" s="5"/>
      <c r="C27" s="6" t="s">
        <v>390</v>
      </c>
      <c r="D27" s="4" t="s">
        <v>399</v>
      </c>
    </row>
    <row r="28" spans="1:4" ht="15" customHeight="1" x14ac:dyDescent="0.35">
      <c r="A28" s="11" t="s">
        <v>417</v>
      </c>
      <c r="B28" s="5"/>
      <c r="C28" s="6" t="s">
        <v>391</v>
      </c>
      <c r="D28" s="4" t="s">
        <v>302</v>
      </c>
    </row>
    <row r="29" spans="1:4" ht="15" customHeight="1" x14ac:dyDescent="0.35">
      <c r="A29" s="11"/>
      <c r="B29" s="5"/>
      <c r="C29" s="5"/>
      <c r="D29" s="5"/>
    </row>
    <row r="30" spans="1:4" ht="15" customHeight="1" x14ac:dyDescent="0.35">
      <c r="A30" s="11" t="s">
        <v>418</v>
      </c>
      <c r="B30" s="5"/>
      <c r="C30" s="6" t="s">
        <v>387</v>
      </c>
      <c r="D30" s="4" t="s">
        <v>747</v>
      </c>
    </row>
    <row r="31" spans="1:4" ht="15" customHeight="1" x14ac:dyDescent="0.35">
      <c r="A31" s="11" t="s">
        <v>419</v>
      </c>
      <c r="B31" s="5"/>
      <c r="C31" s="6" t="s">
        <v>388</v>
      </c>
      <c r="D31" s="4" t="s">
        <v>394</v>
      </c>
    </row>
    <row r="32" spans="1:4" ht="15" customHeight="1" x14ac:dyDescent="0.35">
      <c r="A32" s="11" t="s">
        <v>420</v>
      </c>
      <c r="B32" s="5"/>
      <c r="C32" s="6" t="s">
        <v>389</v>
      </c>
      <c r="D32" s="4" t="s">
        <v>395</v>
      </c>
    </row>
    <row r="33" spans="1:4" ht="60" customHeight="1" x14ac:dyDescent="0.35">
      <c r="A33" s="16" t="s">
        <v>421</v>
      </c>
      <c r="B33" s="17"/>
      <c r="C33" s="18" t="s">
        <v>675</v>
      </c>
      <c r="D33" s="15" t="s">
        <v>748</v>
      </c>
    </row>
    <row r="34" spans="1:4" ht="60" customHeight="1" x14ac:dyDescent="0.35">
      <c r="A34" s="16" t="s">
        <v>422</v>
      </c>
      <c r="B34" s="17"/>
      <c r="C34" s="18" t="s">
        <v>673</v>
      </c>
      <c r="D34" s="15" t="s">
        <v>749</v>
      </c>
    </row>
    <row r="35" spans="1:4" ht="15" customHeight="1" x14ac:dyDescent="0.35">
      <c r="A35" s="11" t="s">
        <v>423</v>
      </c>
      <c r="B35" s="5"/>
      <c r="C35" s="6" t="s">
        <v>348</v>
      </c>
      <c r="D35" s="4" t="s">
        <v>750</v>
      </c>
    </row>
    <row r="36" spans="1:4" ht="15" customHeight="1" x14ac:dyDescent="0.35">
      <c r="A36" s="11" t="s">
        <v>424</v>
      </c>
      <c r="B36" s="5"/>
      <c r="C36" s="6" t="s">
        <v>390</v>
      </c>
      <c r="D36" s="4" t="s">
        <v>397</v>
      </c>
    </row>
    <row r="37" spans="1:4" ht="15" customHeight="1" x14ac:dyDescent="0.35">
      <c r="A37" s="11" t="s">
        <v>425</v>
      </c>
      <c r="B37" s="5"/>
      <c r="C37" s="6" t="s">
        <v>391</v>
      </c>
      <c r="D37" s="4" t="s">
        <v>302</v>
      </c>
    </row>
  </sheetData>
  <sheetProtection algorithmName="SHA-512" hashValue="e2n5Fwm9C5isokxAxVzHq85ggWKHn8AzRGf9P3XeFnQCqiv47DZAoL+rTQ+5DOguRl4dhKOXZoNAAOi4THOsCg==" saltValue="yw6SuyiHi72E0usOjSrNTA==" spinCount="100000" sheet="1" objects="1" scenarios="1"/>
  <mergeCells count="3">
    <mergeCell ref="C6:D6"/>
    <mergeCell ref="C9:D9"/>
    <mergeCell ref="C10:D10"/>
  </mergeCells>
  <dataValidations count="4">
    <dataValidation type="list" allowBlank="1" showInputMessage="1" showErrorMessage="1" sqref="D13 D31 D22">
      <formula1>elenco_ambito</formula1>
    </dataValidation>
    <dataValidation type="list" allowBlank="1" showInputMessage="1" showErrorMessage="1" sqref="D14 D32 D23">
      <formula1>elenco_tematica</formula1>
    </dataValidation>
    <dataValidation type="list" allowBlank="1" showInputMessage="1" showErrorMessage="1" sqref="D19 D37 D28">
      <formula1>bgt_proj</formula1>
    </dataValidation>
    <dataValidation type="list" allowBlank="1" showInputMessage="1" showErrorMessage="1" sqref="D18 D36 D27">
      <formula1>elenco_proj</formula1>
    </dataValidation>
  </dataValidations>
  <printOptions horizontalCentered="1"/>
  <pageMargins left="0.19685039370078741" right="0.19685039370078741" top="0.78740157480314965" bottom="0.78740157480314965" header="0.39370078740157483" footer="0.39370078740157483"/>
  <pageSetup paperSize="9" scale="80" fitToHeight="0" orientation="portrait" verticalDpi="1200" r:id="rId1"/>
  <headerFooter>
    <oddFooter>&amp;C&amp;"Arial,Normale"&amp;8ESPERIENZE VALUTAZIONE / PAGINA &amp;P DI &amp;N</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64"/>
  <sheetViews>
    <sheetView topLeftCell="A61" zoomScaleNormal="100" workbookViewId="0">
      <selection activeCell="C64" sqref="C64"/>
    </sheetView>
  </sheetViews>
  <sheetFormatPr defaultColWidth="9.1796875" defaultRowHeight="15" customHeight="1" x14ac:dyDescent="0.35"/>
  <cols>
    <col min="1" max="1" width="6.453125" style="13" customWidth="1"/>
    <col min="2" max="2" width="2.81640625" style="7" customWidth="1"/>
    <col min="3" max="3" width="42.81640625" style="7" customWidth="1"/>
    <col min="4" max="4" width="81.453125" style="7" customWidth="1"/>
    <col min="5" max="5" width="2.81640625" style="7" customWidth="1"/>
    <col min="6" max="16384" width="9.1796875" style="7"/>
  </cols>
  <sheetData>
    <row r="1" spans="1:4" ht="15" customHeight="1" x14ac:dyDescent="0.35">
      <c r="A1" s="11"/>
      <c r="B1" s="5"/>
      <c r="C1" s="6" t="s">
        <v>118</v>
      </c>
      <c r="D1" s="5" t="str">
        <f>istruzioni_bianco</f>
        <v>Posizionarsi sopra una cella per visualizzare le relative istruzioni di compilazione</v>
      </c>
    </row>
    <row r="2" spans="1:4" ht="15" customHeight="1" x14ac:dyDescent="0.35">
      <c r="A2" s="11"/>
      <c r="B2" s="5"/>
      <c r="C2" s="5"/>
      <c r="D2" s="8" t="str">
        <f>istruzioni_giallo</f>
        <v>La compilazione delle celle evidenziate in giallo è obbligatoria</v>
      </c>
    </row>
    <row r="3" spans="1:4" ht="15" customHeight="1" x14ac:dyDescent="0.35">
      <c r="A3" s="11"/>
      <c r="B3" s="5"/>
      <c r="C3" s="5"/>
      <c r="D3" s="9" t="str">
        <f>istruzioni_verde</f>
        <v>La compilazione delle celle evidenziate in verde è facoltativa, ma consigliata se pertinente</v>
      </c>
    </row>
    <row r="4" spans="1:4" ht="15" customHeight="1" x14ac:dyDescent="0.35">
      <c r="A4" s="11"/>
      <c r="B4" s="5"/>
      <c r="C4" s="5"/>
      <c r="D4" s="10" t="str">
        <f>istruzioni_rosso</f>
        <v>Le celle evideziate in rosso si compilano automaticamente</v>
      </c>
    </row>
    <row r="5" spans="1:4" ht="15" customHeight="1" x14ac:dyDescent="0.35">
      <c r="A5" s="11"/>
      <c r="B5" s="5"/>
      <c r="C5" s="5"/>
      <c r="D5" s="5"/>
    </row>
    <row r="6" spans="1:4" ht="16.5" x14ac:dyDescent="0.35">
      <c r="A6" s="11"/>
      <c r="B6" s="5"/>
      <c r="C6" s="36" t="s">
        <v>122</v>
      </c>
      <c r="D6" s="36"/>
    </row>
    <row r="7" spans="1:4" ht="15" customHeight="1" x14ac:dyDescent="0.35">
      <c r="A7" s="11" t="s">
        <v>123</v>
      </c>
      <c r="B7" s="5"/>
      <c r="C7" s="6" t="s">
        <v>105</v>
      </c>
      <c r="D7" s="12" t="str">
        <f>candidatura</f>
        <v xml:space="preserve">Riccardo Roggeri; </v>
      </c>
    </row>
    <row r="8" spans="1:4" ht="15" customHeight="1" x14ac:dyDescent="0.35">
      <c r="A8" s="11"/>
      <c r="B8" s="5"/>
      <c r="C8" s="5"/>
      <c r="D8" s="5"/>
    </row>
    <row r="9" spans="1:4" ht="20" x14ac:dyDescent="0.35">
      <c r="A9" s="11"/>
      <c r="B9" s="5"/>
      <c r="C9" s="33" t="s">
        <v>479</v>
      </c>
      <c r="D9" s="33"/>
    </row>
    <row r="10" spans="1:4" ht="15" customHeight="1" x14ac:dyDescent="0.35">
      <c r="A10" s="11"/>
      <c r="B10" s="5"/>
      <c r="C10" s="5"/>
      <c r="D10" s="5"/>
    </row>
    <row r="11" spans="1:4" ht="15" customHeight="1" x14ac:dyDescent="0.35">
      <c r="A11" s="11" t="s">
        <v>432</v>
      </c>
      <c r="B11" s="5"/>
      <c r="C11" s="6" t="s">
        <v>353</v>
      </c>
      <c r="D11" s="12" t="str">
        <f>spec_principale</f>
        <v>INDUSTRIA_DELLA_SALUTE</v>
      </c>
    </row>
    <row r="12" spans="1:4" ht="15" customHeight="1" x14ac:dyDescent="0.35">
      <c r="A12" s="11" t="s">
        <v>433</v>
      </c>
      <c r="B12" s="5"/>
      <c r="C12" s="6" t="s">
        <v>355</v>
      </c>
      <c r="D12" s="12" t="str">
        <f>ads1_principale</f>
        <v>IS3 Invecchiamento attivo</v>
      </c>
    </row>
    <row r="13" spans="1:4" ht="15" customHeight="1" x14ac:dyDescent="0.35">
      <c r="A13" s="11" t="s">
        <v>434</v>
      </c>
      <c r="B13" s="5"/>
      <c r="C13" s="6" t="s">
        <v>356</v>
      </c>
      <c r="D13" s="12" t="str">
        <f>ads1_secondaria</f>
        <v>IS1 Benessere</v>
      </c>
    </row>
    <row r="14" spans="1:4" ht="15" customHeight="1" x14ac:dyDescent="0.35">
      <c r="A14" s="11" t="s">
        <v>435</v>
      </c>
      <c r="B14" s="5"/>
      <c r="C14" s="6" t="s">
        <v>474</v>
      </c>
      <c r="D14" s="12" t="str">
        <f>ads1_terziaria</f>
        <v>IS5 Diagnostica</v>
      </c>
    </row>
    <row r="15" spans="1:4" ht="15" customHeight="1" x14ac:dyDescent="0.35">
      <c r="A15" s="11"/>
      <c r="B15" s="5"/>
      <c r="C15" s="5"/>
      <c r="D15" s="5"/>
    </row>
    <row r="16" spans="1:4" ht="15" customHeight="1" x14ac:dyDescent="0.35">
      <c r="A16" s="11" t="s">
        <v>436</v>
      </c>
      <c r="B16" s="5"/>
      <c r="C16" s="6" t="s">
        <v>363</v>
      </c>
      <c r="D16" s="12" t="str">
        <f>l1_tema</f>
        <v>Laurea in Scienze Biologiche</v>
      </c>
    </row>
    <row r="17" spans="1:4" ht="15" customHeight="1" x14ac:dyDescent="0.35">
      <c r="A17" s="11" t="s">
        <v>437</v>
      </c>
      <c r="B17" s="5"/>
      <c r="C17" s="6" t="s">
        <v>364</v>
      </c>
      <c r="D17" s="12">
        <f>l2_tema</f>
        <v>0</v>
      </c>
    </row>
    <row r="18" spans="1:4" ht="15" customHeight="1" x14ac:dyDescent="0.35">
      <c r="A18" s="11" t="s">
        <v>438</v>
      </c>
      <c r="B18" s="5"/>
      <c r="C18" s="6" t="s">
        <v>365</v>
      </c>
      <c r="D18" s="12" t="str">
        <f>dot_tema</f>
        <v>Dottorato di ricefca in: Innovazione tecnologica per le scienze agro-alimentari ed ambientali</v>
      </c>
    </row>
    <row r="19" spans="1:4" ht="15" customHeight="1" x14ac:dyDescent="0.35">
      <c r="A19" s="11" t="s">
        <v>439</v>
      </c>
      <c r="B19" s="5"/>
      <c r="C19" s="6" t="s">
        <v>366</v>
      </c>
      <c r="D19" s="12">
        <f>m2l_tema</f>
        <v>0</v>
      </c>
    </row>
    <row r="20" spans="1:4" ht="15" customHeight="1" x14ac:dyDescent="0.35">
      <c r="A20" s="11"/>
      <c r="B20" s="5"/>
      <c r="C20" s="5"/>
      <c r="D20" s="5"/>
    </row>
    <row r="21" spans="1:4" ht="45" customHeight="1" x14ac:dyDescent="0.35">
      <c r="A21" s="11"/>
      <c r="B21" s="5"/>
      <c r="C21" s="37" t="s">
        <v>431</v>
      </c>
      <c r="D21" s="37"/>
    </row>
    <row r="22" spans="1:4" ht="262.5" customHeight="1" x14ac:dyDescent="0.35">
      <c r="A22" s="16" t="s">
        <v>440</v>
      </c>
      <c r="B22" s="5"/>
      <c r="C22" s="27" t="s">
        <v>429</v>
      </c>
      <c r="D22" s="14" t="s">
        <v>753</v>
      </c>
    </row>
    <row r="23" spans="1:4" ht="15" customHeight="1" x14ac:dyDescent="0.35">
      <c r="A23" s="11"/>
      <c r="B23" s="5"/>
      <c r="C23" s="5"/>
      <c r="D23" s="5"/>
    </row>
    <row r="24" spans="1:4" ht="15" customHeight="1" x14ac:dyDescent="0.35">
      <c r="A24" s="11" t="s">
        <v>441</v>
      </c>
      <c r="B24" s="5"/>
      <c r="C24" s="6" t="s">
        <v>367</v>
      </c>
      <c r="D24" s="12" t="str">
        <f>ep1_denominazione</f>
        <v>Techinnova Srl, MTM Srl, RIC3D Srl</v>
      </c>
    </row>
    <row r="25" spans="1:4" ht="15" customHeight="1" x14ac:dyDescent="0.35">
      <c r="A25" s="11" t="s">
        <v>442</v>
      </c>
      <c r="B25" s="5"/>
      <c r="C25" s="6" t="s">
        <v>368</v>
      </c>
      <c r="D25" s="12" t="str">
        <f>ep2_denominazione</f>
        <v>Effetto Cinema Srl, USC Srl , ESAE Srl, Noxamet Srl</v>
      </c>
    </row>
    <row r="26" spans="1:4" ht="15" customHeight="1" x14ac:dyDescent="0.35">
      <c r="A26" s="11" t="s">
        <v>443</v>
      </c>
      <c r="B26" s="5"/>
      <c r="C26" s="6" t="s">
        <v>369</v>
      </c>
      <c r="D26" s="12" t="str">
        <f>ep3_denominazione</f>
        <v>Officina Erboristica Antico Mulino dell’abbazia di Chiaravalle SrL; CellTech Srl; ProBeauty Srl; FiordiSalute Srl</v>
      </c>
    </row>
    <row r="27" spans="1:4" ht="15" customHeight="1" x14ac:dyDescent="0.35">
      <c r="A27" s="11" t="s">
        <v>444</v>
      </c>
      <c r="B27" s="5"/>
      <c r="C27" s="6" t="s">
        <v>370</v>
      </c>
      <c r="D27" s="12" t="str">
        <f>ep4_denominazione</f>
        <v>Oltre 30 aziende di medie e grandi dimensioni</v>
      </c>
    </row>
    <row r="28" spans="1:4" ht="15" customHeight="1" x14ac:dyDescent="0.35">
      <c r="A28" s="11" t="s">
        <v>445</v>
      </c>
      <c r="B28" s="5"/>
      <c r="C28" s="6" t="s">
        <v>371</v>
      </c>
      <c r="D28" s="12" t="str">
        <f>ep5_denominazione</f>
        <v>Quantica Sgr Spa, oggi Principia Sgr</v>
      </c>
    </row>
    <row r="29" spans="1:4" ht="15" customHeight="1" x14ac:dyDescent="0.35">
      <c r="A29" s="11" t="s">
        <v>446</v>
      </c>
      <c r="B29" s="5"/>
      <c r="C29" s="6" t="s">
        <v>372</v>
      </c>
      <c r="D29" s="12" t="str">
        <f>ep6_denominazione</f>
        <v>M+RZP S.r.l. ora M+Plus Srl</v>
      </c>
    </row>
    <row r="30" spans="1:4" ht="15" customHeight="1" x14ac:dyDescent="0.35">
      <c r="A30" s="11" t="s">
        <v>447</v>
      </c>
      <c r="B30" s="5"/>
      <c r="C30" s="6" t="s">
        <v>373</v>
      </c>
      <c r="D30" s="12" t="str">
        <f>ep7_denominazione</f>
        <v>Laboratorio di biologia molecolare clinica dell’Ospedale San Raffaele di Milano</v>
      </c>
    </row>
    <row r="31" spans="1:4" ht="15" customHeight="1" x14ac:dyDescent="0.35">
      <c r="A31" s="11" t="s">
        <v>448</v>
      </c>
      <c r="B31" s="5"/>
      <c r="C31" s="6" t="s">
        <v>374</v>
      </c>
      <c r="D31" s="12">
        <f>ep8_denominazione</f>
        <v>0</v>
      </c>
    </row>
    <row r="32" spans="1:4" ht="15" customHeight="1" x14ac:dyDescent="0.35">
      <c r="A32" s="11" t="s">
        <v>449</v>
      </c>
      <c r="B32" s="5"/>
      <c r="C32" s="6" t="s">
        <v>375</v>
      </c>
      <c r="D32" s="12">
        <f>ep9_denominazione</f>
        <v>0</v>
      </c>
    </row>
    <row r="33" spans="1:4" ht="15" customHeight="1" x14ac:dyDescent="0.35">
      <c r="A33" s="11" t="s">
        <v>450</v>
      </c>
      <c r="B33" s="5"/>
      <c r="C33" s="6" t="s">
        <v>211</v>
      </c>
      <c r="D33" s="12">
        <f>ep10_denominazione</f>
        <v>0</v>
      </c>
    </row>
    <row r="34" spans="1:4" ht="45" customHeight="1" x14ac:dyDescent="0.35">
      <c r="A34" s="11"/>
      <c r="B34" s="5"/>
      <c r="C34" s="37" t="s">
        <v>481</v>
      </c>
      <c r="D34" s="37"/>
    </row>
    <row r="35" spans="1:4" ht="262.5" customHeight="1" x14ac:dyDescent="0.35">
      <c r="A35" s="16" t="s">
        <v>451</v>
      </c>
      <c r="B35" s="5"/>
      <c r="C35" s="27" t="s">
        <v>430</v>
      </c>
      <c r="D35" s="14" t="s">
        <v>755</v>
      </c>
    </row>
    <row r="36" spans="1:4" ht="15" customHeight="1" x14ac:dyDescent="0.35">
      <c r="A36" s="11"/>
      <c r="B36" s="5"/>
      <c r="C36" s="5"/>
      <c r="D36" s="5"/>
    </row>
    <row r="37" spans="1:4" ht="20" x14ac:dyDescent="0.35">
      <c r="A37" s="11"/>
      <c r="B37" s="5"/>
      <c r="C37" s="33" t="s">
        <v>480</v>
      </c>
      <c r="D37" s="33"/>
    </row>
    <row r="38" spans="1:4" ht="15" customHeight="1" x14ac:dyDescent="0.35">
      <c r="A38" s="11"/>
      <c r="B38" s="5"/>
      <c r="C38" s="5"/>
      <c r="D38" s="5"/>
    </row>
    <row r="39" spans="1:4" ht="15" customHeight="1" x14ac:dyDescent="0.35">
      <c r="A39" s="11" t="s">
        <v>452</v>
      </c>
      <c r="B39" s="5"/>
      <c r="C39" s="6" t="s">
        <v>354</v>
      </c>
      <c r="D39" s="12" t="str">
        <f>spec_secondaria</f>
        <v>SMART_CITIES_AND_COMMUNITIES</v>
      </c>
    </row>
    <row r="40" spans="1:4" ht="15" customHeight="1" x14ac:dyDescent="0.35">
      <c r="A40" s="11" t="s">
        <v>453</v>
      </c>
      <c r="B40" s="5"/>
      <c r="C40" s="6" t="s">
        <v>357</v>
      </c>
      <c r="D40" s="12" t="str">
        <f>ads2_principale</f>
        <v>SCC6 Smart Healthcare</v>
      </c>
    </row>
    <row r="41" spans="1:4" ht="15" customHeight="1" x14ac:dyDescent="0.35">
      <c r="A41" s="11" t="s">
        <v>454</v>
      </c>
      <c r="B41" s="5"/>
      <c r="C41" s="6" t="s">
        <v>358</v>
      </c>
      <c r="D41" s="12" t="str">
        <f>ads2_secondaria</f>
        <v>SCC1 Smart Living</v>
      </c>
    </row>
    <row r="42" spans="1:4" ht="15" customHeight="1" x14ac:dyDescent="0.35">
      <c r="A42" s="11" t="s">
        <v>455</v>
      </c>
      <c r="B42" s="5"/>
      <c r="C42" s="6" t="s">
        <v>475</v>
      </c>
      <c r="D42" s="12" t="str">
        <f>ads2_terziaria</f>
        <v>SCC4 Inclusione sociale e lavorativa</v>
      </c>
    </row>
    <row r="43" spans="1:4" ht="15" customHeight="1" x14ac:dyDescent="0.35">
      <c r="A43" s="11"/>
      <c r="B43" s="5"/>
      <c r="C43" s="5"/>
      <c r="D43" s="5"/>
    </row>
    <row r="44" spans="1:4" ht="15" customHeight="1" x14ac:dyDescent="0.35">
      <c r="A44" s="11" t="s">
        <v>456</v>
      </c>
      <c r="B44" s="5"/>
      <c r="C44" s="6" t="s">
        <v>363</v>
      </c>
      <c r="D44" s="12" t="str">
        <f>l1_tema</f>
        <v>Laurea in Scienze Biologiche</v>
      </c>
    </row>
    <row r="45" spans="1:4" ht="15" customHeight="1" x14ac:dyDescent="0.35">
      <c r="A45" s="11" t="s">
        <v>457</v>
      </c>
      <c r="B45" s="5"/>
      <c r="C45" s="6" t="s">
        <v>364</v>
      </c>
      <c r="D45" s="12">
        <f>l2_tema</f>
        <v>0</v>
      </c>
    </row>
    <row r="46" spans="1:4" ht="15" customHeight="1" x14ac:dyDescent="0.35">
      <c r="A46" s="11" t="s">
        <v>458</v>
      </c>
      <c r="B46" s="5"/>
      <c r="C46" s="6" t="s">
        <v>365</v>
      </c>
      <c r="D46" s="12" t="str">
        <f>dot_tema</f>
        <v>Dottorato di ricefca in: Innovazione tecnologica per le scienze agro-alimentari ed ambientali</v>
      </c>
    </row>
    <row r="47" spans="1:4" ht="15" customHeight="1" x14ac:dyDescent="0.35">
      <c r="A47" s="11" t="s">
        <v>459</v>
      </c>
      <c r="B47" s="5"/>
      <c r="C47" s="6" t="s">
        <v>366</v>
      </c>
      <c r="D47" s="12">
        <f>m2l_tema</f>
        <v>0</v>
      </c>
    </row>
    <row r="48" spans="1:4" ht="15" customHeight="1" x14ac:dyDescent="0.35">
      <c r="A48" s="11"/>
      <c r="B48" s="5"/>
      <c r="C48" s="5"/>
      <c r="D48" s="5"/>
    </row>
    <row r="49" spans="1:4" ht="60" customHeight="1" x14ac:dyDescent="0.35">
      <c r="A49" s="11"/>
      <c r="B49" s="5"/>
      <c r="C49" s="37" t="s">
        <v>482</v>
      </c>
      <c r="D49" s="37"/>
    </row>
    <row r="50" spans="1:4" ht="262.5" customHeight="1" x14ac:dyDescent="0.35">
      <c r="A50" s="16" t="s">
        <v>460</v>
      </c>
      <c r="B50" s="5"/>
      <c r="C50" s="27" t="s">
        <v>429</v>
      </c>
      <c r="D50" s="15" t="s">
        <v>754</v>
      </c>
    </row>
    <row r="51" spans="1:4" ht="15" customHeight="1" x14ac:dyDescent="0.35">
      <c r="A51" s="11"/>
      <c r="B51" s="5"/>
      <c r="C51" s="5"/>
      <c r="D51" s="5"/>
    </row>
    <row r="52" spans="1:4" ht="15" customHeight="1" x14ac:dyDescent="0.35">
      <c r="A52" s="11" t="s">
        <v>461</v>
      </c>
      <c r="B52" s="5"/>
      <c r="C52" s="6" t="s">
        <v>367</v>
      </c>
      <c r="D52" s="12" t="str">
        <f>ep1_denominazione</f>
        <v>Techinnova Srl, MTM Srl, RIC3D Srl</v>
      </c>
    </row>
    <row r="53" spans="1:4" ht="15" customHeight="1" x14ac:dyDescent="0.35">
      <c r="A53" s="11" t="s">
        <v>462</v>
      </c>
      <c r="B53" s="5"/>
      <c r="C53" s="6" t="s">
        <v>368</v>
      </c>
      <c r="D53" s="12" t="str">
        <f>ep2_denominazione</f>
        <v>Effetto Cinema Srl, USC Srl , ESAE Srl, Noxamet Srl</v>
      </c>
    </row>
    <row r="54" spans="1:4" ht="15" customHeight="1" x14ac:dyDescent="0.35">
      <c r="A54" s="11" t="s">
        <v>463</v>
      </c>
      <c r="B54" s="5"/>
      <c r="C54" s="6" t="s">
        <v>369</v>
      </c>
      <c r="D54" s="12" t="str">
        <f>ep3_denominazione</f>
        <v>Officina Erboristica Antico Mulino dell’abbazia di Chiaravalle SrL; CellTech Srl; ProBeauty Srl; FiordiSalute Srl</v>
      </c>
    </row>
    <row r="55" spans="1:4" ht="15" customHeight="1" x14ac:dyDescent="0.35">
      <c r="A55" s="11" t="s">
        <v>464</v>
      </c>
      <c r="B55" s="5"/>
      <c r="C55" s="6" t="s">
        <v>370</v>
      </c>
      <c r="D55" s="12" t="str">
        <f>ep4_denominazione</f>
        <v>Oltre 30 aziende di medie e grandi dimensioni</v>
      </c>
    </row>
    <row r="56" spans="1:4" ht="15" customHeight="1" x14ac:dyDescent="0.35">
      <c r="A56" s="11" t="s">
        <v>465</v>
      </c>
      <c r="B56" s="5"/>
      <c r="C56" s="6" t="s">
        <v>371</v>
      </c>
      <c r="D56" s="12" t="str">
        <f>ep5_denominazione</f>
        <v>Quantica Sgr Spa, oggi Principia Sgr</v>
      </c>
    </row>
    <row r="57" spans="1:4" ht="15" customHeight="1" x14ac:dyDescent="0.35">
      <c r="A57" s="11" t="s">
        <v>466</v>
      </c>
      <c r="B57" s="5"/>
      <c r="C57" s="6" t="s">
        <v>372</v>
      </c>
      <c r="D57" s="12" t="str">
        <f>ep6_denominazione</f>
        <v>M+RZP S.r.l. ora M+Plus Srl</v>
      </c>
    </row>
    <row r="58" spans="1:4" ht="15" customHeight="1" x14ac:dyDescent="0.35">
      <c r="A58" s="11" t="s">
        <v>467</v>
      </c>
      <c r="B58" s="5"/>
      <c r="C58" s="6" t="s">
        <v>373</v>
      </c>
      <c r="D58" s="12" t="str">
        <f>ep7_denominazione</f>
        <v>Laboratorio di biologia molecolare clinica dell’Ospedale San Raffaele di Milano</v>
      </c>
    </row>
    <row r="59" spans="1:4" ht="15" customHeight="1" x14ac:dyDescent="0.35">
      <c r="A59" s="11" t="s">
        <v>468</v>
      </c>
      <c r="B59" s="5"/>
      <c r="C59" s="6" t="s">
        <v>374</v>
      </c>
      <c r="D59" s="12">
        <f>ep8_denominazione</f>
        <v>0</v>
      </c>
    </row>
    <row r="60" spans="1:4" ht="15" customHeight="1" x14ac:dyDescent="0.35">
      <c r="A60" s="11" t="s">
        <v>469</v>
      </c>
      <c r="B60" s="5"/>
      <c r="C60" s="6" t="s">
        <v>375</v>
      </c>
      <c r="D60" s="12">
        <f>ep9_denominazione</f>
        <v>0</v>
      </c>
    </row>
    <row r="61" spans="1:4" ht="15" customHeight="1" x14ac:dyDescent="0.35">
      <c r="A61" s="11" t="s">
        <v>470</v>
      </c>
      <c r="B61" s="5"/>
      <c r="C61" s="6" t="s">
        <v>211</v>
      </c>
      <c r="D61" s="12">
        <f>ep10_denominazione</f>
        <v>0</v>
      </c>
    </row>
    <row r="62" spans="1:4" ht="15" customHeight="1" x14ac:dyDescent="0.35">
      <c r="A62" s="11"/>
      <c r="B62" s="5"/>
      <c r="C62" s="5"/>
      <c r="D62" s="5"/>
    </row>
    <row r="63" spans="1:4" ht="60" customHeight="1" x14ac:dyDescent="0.35">
      <c r="A63" s="11"/>
      <c r="B63" s="5"/>
      <c r="C63" s="37" t="s">
        <v>483</v>
      </c>
      <c r="D63" s="37"/>
    </row>
    <row r="64" spans="1:4" ht="262.5" customHeight="1" x14ac:dyDescent="0.35">
      <c r="A64" s="16" t="s">
        <v>471</v>
      </c>
      <c r="B64" s="5"/>
      <c r="C64" s="27" t="s">
        <v>430</v>
      </c>
      <c r="D64" s="15" t="s">
        <v>756</v>
      </c>
    </row>
  </sheetData>
  <sheetProtection algorithmName="SHA-512" hashValue="nWstBWbfZNBsyvWRAalHqNQRsyxhFH49G+sgFdRKtGXjAMRyNt+oaKeylHO40G+G0fvgDMdb3pn84ALPfd0azw==" saltValue="t7PTLR4UG5QpDOVRvF896w==" spinCount="100000" sheet="1" objects="1" scenarios="1"/>
  <mergeCells count="7">
    <mergeCell ref="C37:D37"/>
    <mergeCell ref="C49:D49"/>
    <mergeCell ref="C63:D63"/>
    <mergeCell ref="C6:D6"/>
    <mergeCell ref="C9:D9"/>
    <mergeCell ref="C21:D21"/>
    <mergeCell ref="C34:D34"/>
  </mergeCells>
  <printOptions horizontalCentered="1"/>
  <pageMargins left="0.19685039370078741" right="0.19685039370078741" top="0.78740157480314965" bottom="0.78740157480314965" header="0.39370078740157483" footer="0.39370078740157483"/>
  <pageSetup paperSize="9" scale="80" fitToHeight="0" orientation="portrait" verticalDpi="1200" r:id="rId1"/>
  <headerFooter>
    <oddFooter>&amp;C&amp;"Arial,Normale"&amp;8MOTIVAZIONI / PAGINA &amp;P DI &amp;N</oddFooter>
  </headerFooter>
  <rowBreaks count="3" manualBreakCount="3">
    <brk id="23" min="2" max="3" man="1"/>
    <brk id="36" min="2" max="3" man="1"/>
    <brk id="51" min="2" max="3" man="1"/>
  </rowBreak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G65"/>
  <sheetViews>
    <sheetView zoomScaleNormal="100" workbookViewId="0">
      <selection activeCell="F17" sqref="F17"/>
    </sheetView>
  </sheetViews>
  <sheetFormatPr defaultColWidth="9.1796875" defaultRowHeight="15" customHeight="1" x14ac:dyDescent="0.35"/>
  <cols>
    <col min="1" max="1" width="39.81640625" style="1" customWidth="1"/>
    <col min="2" max="2" width="80.54296875" style="1" bestFit="1" customWidth="1"/>
    <col min="3" max="3" width="6.26953125" style="1" bestFit="1" customWidth="1"/>
    <col min="4" max="4" width="26" style="1" bestFit="1" customWidth="1"/>
    <col min="5" max="5" width="18.7265625" style="1" bestFit="1" customWidth="1"/>
    <col min="6" max="6" width="40.7265625" style="1" bestFit="1" customWidth="1"/>
    <col min="7" max="7" width="47.54296875" style="1" bestFit="1" customWidth="1"/>
    <col min="8" max="16384" width="9.1796875" style="1"/>
  </cols>
  <sheetData>
    <row r="1" spans="1:7" ht="15" customHeight="1" x14ac:dyDescent="0.35">
      <c r="A1" s="2" t="s">
        <v>476</v>
      </c>
      <c r="B1" s="2" t="s">
        <v>477</v>
      </c>
      <c r="C1" s="2" t="s">
        <v>112</v>
      </c>
      <c r="D1" s="2" t="s">
        <v>125</v>
      </c>
      <c r="E1" s="2" t="s">
        <v>139</v>
      </c>
      <c r="F1" s="2" t="s">
        <v>202</v>
      </c>
      <c r="G1" s="19" t="s">
        <v>292</v>
      </c>
    </row>
    <row r="2" spans="1:7" ht="15" customHeight="1" x14ac:dyDescent="0.35">
      <c r="A2" s="1" t="s">
        <v>51</v>
      </c>
      <c r="B2" s="1" t="s">
        <v>0</v>
      </c>
      <c r="C2" s="1" t="s">
        <v>114</v>
      </c>
      <c r="D2" s="1" t="s">
        <v>319</v>
      </c>
      <c r="E2" s="1" t="s">
        <v>140</v>
      </c>
      <c r="F2" s="1" t="s">
        <v>199</v>
      </c>
      <c r="G2" s="20" t="s">
        <v>326</v>
      </c>
    </row>
    <row r="3" spans="1:7" ht="15" customHeight="1" x14ac:dyDescent="0.35">
      <c r="A3" s="1" t="s">
        <v>5</v>
      </c>
      <c r="B3" s="1" t="s">
        <v>1</v>
      </c>
      <c r="C3" s="1" t="s">
        <v>113</v>
      </c>
      <c r="D3" s="1" t="s">
        <v>320</v>
      </c>
      <c r="E3" s="1" t="s">
        <v>141</v>
      </c>
      <c r="F3" s="1" t="s">
        <v>200</v>
      </c>
      <c r="G3" s="20" t="s">
        <v>325</v>
      </c>
    </row>
    <row r="4" spans="1:7" ht="15" customHeight="1" x14ac:dyDescent="0.35">
      <c r="A4" s="1" t="s">
        <v>53</v>
      </c>
      <c r="B4" s="1" t="s">
        <v>52</v>
      </c>
      <c r="D4" s="1" t="s">
        <v>321</v>
      </c>
      <c r="F4" s="1" t="s">
        <v>201</v>
      </c>
      <c r="G4" s="20" t="s">
        <v>323</v>
      </c>
    </row>
    <row r="5" spans="1:7" ht="15" customHeight="1" x14ac:dyDescent="0.35">
      <c r="A5" s="1" t="s">
        <v>54</v>
      </c>
      <c r="B5" s="1" t="s">
        <v>2</v>
      </c>
      <c r="D5" s="1" t="s">
        <v>322</v>
      </c>
      <c r="F5" s="1" t="s">
        <v>206</v>
      </c>
      <c r="G5" s="20" t="s">
        <v>324</v>
      </c>
    </row>
    <row r="6" spans="1:7" ht="15" customHeight="1" x14ac:dyDescent="0.35">
      <c r="A6" s="1" t="s">
        <v>55</v>
      </c>
      <c r="B6" s="1" t="s">
        <v>3</v>
      </c>
      <c r="F6" s="1" t="s">
        <v>205</v>
      </c>
    </row>
    <row r="7" spans="1:7" ht="15" customHeight="1" x14ac:dyDescent="0.35">
      <c r="A7" s="1" t="s">
        <v>56</v>
      </c>
      <c r="B7" s="1" t="s">
        <v>4</v>
      </c>
      <c r="D7" s="2" t="s">
        <v>388</v>
      </c>
      <c r="F7" s="1" t="s">
        <v>204</v>
      </c>
      <c r="G7" s="19" t="s">
        <v>303</v>
      </c>
    </row>
    <row r="8" spans="1:7" ht="15" customHeight="1" x14ac:dyDescent="0.35">
      <c r="A8" s="1" t="s">
        <v>57</v>
      </c>
      <c r="B8" s="1" t="s">
        <v>6</v>
      </c>
      <c r="D8" s="1" t="s">
        <v>392</v>
      </c>
      <c r="F8" s="1" t="s">
        <v>203</v>
      </c>
      <c r="G8" s="20" t="s">
        <v>304</v>
      </c>
    </row>
    <row r="9" spans="1:7" ht="15" customHeight="1" x14ac:dyDescent="0.35">
      <c r="A9" s="1" t="s">
        <v>58</v>
      </c>
      <c r="B9" s="1" t="s">
        <v>7</v>
      </c>
      <c r="D9" s="1" t="s">
        <v>393</v>
      </c>
      <c r="G9" s="20" t="s">
        <v>305</v>
      </c>
    </row>
    <row r="10" spans="1:7" ht="15" customHeight="1" x14ac:dyDescent="0.35">
      <c r="A10" s="1" t="s">
        <v>59</v>
      </c>
      <c r="B10" s="1" t="s">
        <v>8</v>
      </c>
      <c r="D10" s="1" t="s">
        <v>394</v>
      </c>
      <c r="F10" s="2" t="s">
        <v>347</v>
      </c>
      <c r="G10" s="20" t="s">
        <v>306</v>
      </c>
    </row>
    <row r="11" spans="1:7" ht="15" customHeight="1" x14ac:dyDescent="0.35">
      <c r="A11" s="1" t="s">
        <v>669</v>
      </c>
      <c r="B11" s="1" t="s">
        <v>652</v>
      </c>
      <c r="F11" s="1" t="s">
        <v>349</v>
      </c>
      <c r="G11" s="20" t="s">
        <v>307</v>
      </c>
    </row>
    <row r="12" spans="1:7" ht="15" customHeight="1" x14ac:dyDescent="0.35">
      <c r="A12" s="1" t="s">
        <v>657</v>
      </c>
      <c r="B12" s="1" t="s">
        <v>9</v>
      </c>
      <c r="D12" s="2" t="s">
        <v>485</v>
      </c>
      <c r="F12" s="1" t="s">
        <v>350</v>
      </c>
      <c r="G12" s="20" t="s">
        <v>308</v>
      </c>
    </row>
    <row r="13" spans="1:7" ht="15" customHeight="1" x14ac:dyDescent="0.35">
      <c r="B13" s="1" t="s">
        <v>10</v>
      </c>
      <c r="D13" s="1" t="s">
        <v>486</v>
      </c>
      <c r="F13" s="1" t="s">
        <v>351</v>
      </c>
    </row>
    <row r="14" spans="1:7" ht="15" customHeight="1" x14ac:dyDescent="0.35">
      <c r="B14" s="1" t="s">
        <v>11</v>
      </c>
      <c r="D14" s="1" t="s">
        <v>487</v>
      </c>
      <c r="F14" s="1" t="s">
        <v>352</v>
      </c>
      <c r="G14" s="19" t="s">
        <v>293</v>
      </c>
    </row>
    <row r="15" spans="1:7" ht="15" customHeight="1" x14ac:dyDescent="0.35">
      <c r="B15" s="1" t="s">
        <v>12</v>
      </c>
      <c r="G15" s="20" t="s">
        <v>294</v>
      </c>
    </row>
    <row r="16" spans="1:7" ht="15" customHeight="1" x14ac:dyDescent="0.35">
      <c r="B16" s="1" t="s">
        <v>13</v>
      </c>
      <c r="D16" s="2" t="s">
        <v>489</v>
      </c>
      <c r="F16" s="2" t="s">
        <v>389</v>
      </c>
      <c r="G16" s="20" t="s">
        <v>295</v>
      </c>
    </row>
    <row r="17" spans="2:7" ht="15" customHeight="1" x14ac:dyDescent="0.35">
      <c r="B17" s="1" t="s">
        <v>14</v>
      </c>
      <c r="D17" s="1" t="s">
        <v>353</v>
      </c>
      <c r="F17" s="1" t="s">
        <v>395</v>
      </c>
      <c r="G17" s="20" t="s">
        <v>296</v>
      </c>
    </row>
    <row r="18" spans="2:7" ht="15" customHeight="1" x14ac:dyDescent="0.35">
      <c r="B18" s="1" t="s">
        <v>15</v>
      </c>
      <c r="D18" s="1" t="s">
        <v>354</v>
      </c>
      <c r="F18" s="1" t="s">
        <v>676</v>
      </c>
      <c r="G18" s="20" t="s">
        <v>297</v>
      </c>
    </row>
    <row r="19" spans="2:7" ht="15" customHeight="1" x14ac:dyDescent="0.35">
      <c r="B19" s="1" t="s">
        <v>653</v>
      </c>
      <c r="D19" s="1" t="s">
        <v>490</v>
      </c>
    </row>
    <row r="20" spans="2:7" ht="15" customHeight="1" x14ac:dyDescent="0.35">
      <c r="B20" s="1" t="s">
        <v>654</v>
      </c>
      <c r="F20" s="2" t="s">
        <v>396</v>
      </c>
      <c r="G20" s="2" t="s">
        <v>298</v>
      </c>
    </row>
    <row r="21" spans="2:7" ht="15" customHeight="1" x14ac:dyDescent="0.35">
      <c r="B21" s="1" t="s">
        <v>655</v>
      </c>
      <c r="F21" s="1" t="s">
        <v>397</v>
      </c>
      <c r="G21" s="1" t="s">
        <v>299</v>
      </c>
    </row>
    <row r="22" spans="2:7" ht="15" customHeight="1" x14ac:dyDescent="0.35">
      <c r="B22" s="1" t="s">
        <v>16</v>
      </c>
      <c r="F22" s="1" t="s">
        <v>398</v>
      </c>
      <c r="G22" s="1" t="s">
        <v>300</v>
      </c>
    </row>
    <row r="23" spans="2:7" ht="15" customHeight="1" x14ac:dyDescent="0.35">
      <c r="B23" s="1" t="s">
        <v>17</v>
      </c>
      <c r="F23" s="1" t="s">
        <v>399</v>
      </c>
      <c r="G23" s="1" t="s">
        <v>301</v>
      </c>
    </row>
    <row r="24" spans="2:7" ht="15" customHeight="1" x14ac:dyDescent="0.35">
      <c r="B24" s="1" t="s">
        <v>18</v>
      </c>
      <c r="F24" s="1" t="s">
        <v>400</v>
      </c>
      <c r="G24" s="1" t="s">
        <v>302</v>
      </c>
    </row>
    <row r="25" spans="2:7" ht="15" customHeight="1" x14ac:dyDescent="0.35">
      <c r="B25" s="1" t="s">
        <v>19</v>
      </c>
      <c r="F25" s="1" t="s">
        <v>401</v>
      </c>
      <c r="G25" s="1" t="s">
        <v>309</v>
      </c>
    </row>
    <row r="26" spans="2:7" ht="15" customHeight="1" x14ac:dyDescent="0.35">
      <c r="B26" s="1" t="s">
        <v>656</v>
      </c>
      <c r="G26" s="1" t="s">
        <v>310</v>
      </c>
    </row>
    <row r="27" spans="2:7" ht="15" customHeight="1" x14ac:dyDescent="0.35">
      <c r="B27" s="1" t="s">
        <v>20</v>
      </c>
    </row>
    <row r="28" spans="2:7" ht="15" customHeight="1" x14ac:dyDescent="0.35">
      <c r="B28" s="1" t="s">
        <v>21</v>
      </c>
      <c r="G28" s="19" t="s">
        <v>311</v>
      </c>
    </row>
    <row r="29" spans="2:7" ht="15" customHeight="1" x14ac:dyDescent="0.35">
      <c r="B29" s="1" t="s">
        <v>22</v>
      </c>
      <c r="G29" s="20" t="s">
        <v>312</v>
      </c>
    </row>
    <row r="30" spans="2:7" ht="15" customHeight="1" x14ac:dyDescent="0.35">
      <c r="B30" s="1" t="s">
        <v>23</v>
      </c>
      <c r="G30" s="20" t="s">
        <v>313</v>
      </c>
    </row>
    <row r="31" spans="2:7" ht="15" customHeight="1" x14ac:dyDescent="0.35">
      <c r="B31" s="1" t="s">
        <v>24</v>
      </c>
      <c r="G31" s="20" t="s">
        <v>314</v>
      </c>
    </row>
    <row r="32" spans="2:7" ht="15" customHeight="1" x14ac:dyDescent="0.35">
      <c r="B32" s="1" t="s">
        <v>25</v>
      </c>
      <c r="G32" s="20" t="s">
        <v>315</v>
      </c>
    </row>
    <row r="33" spans="2:7" ht="15" customHeight="1" x14ac:dyDescent="0.35">
      <c r="B33" s="1" t="s">
        <v>26</v>
      </c>
      <c r="G33" s="20" t="s">
        <v>316</v>
      </c>
    </row>
    <row r="34" spans="2:7" ht="15" customHeight="1" x14ac:dyDescent="0.35">
      <c r="B34" s="1" t="s">
        <v>27</v>
      </c>
      <c r="G34" s="20" t="s">
        <v>317</v>
      </c>
    </row>
    <row r="35" spans="2:7" ht="15" customHeight="1" x14ac:dyDescent="0.35">
      <c r="B35" s="1" t="s">
        <v>28</v>
      </c>
      <c r="G35" s="20" t="s">
        <v>318</v>
      </c>
    </row>
    <row r="36" spans="2:7" ht="15" customHeight="1" x14ac:dyDescent="0.35">
      <c r="B36" s="1" t="s">
        <v>29</v>
      </c>
    </row>
    <row r="37" spans="2:7" ht="15" customHeight="1" x14ac:dyDescent="0.35">
      <c r="B37" s="1" t="s">
        <v>30</v>
      </c>
    </row>
    <row r="38" spans="2:7" ht="15" customHeight="1" x14ac:dyDescent="0.35">
      <c r="B38" s="1" t="s">
        <v>31</v>
      </c>
    </row>
    <row r="39" spans="2:7" ht="15" customHeight="1" x14ac:dyDescent="0.35">
      <c r="B39" s="1" t="s">
        <v>32</v>
      </c>
    </row>
    <row r="40" spans="2:7" ht="15" customHeight="1" x14ac:dyDescent="0.35">
      <c r="B40" s="1" t="s">
        <v>33</v>
      </c>
    </row>
    <row r="41" spans="2:7" ht="15" customHeight="1" x14ac:dyDescent="0.35">
      <c r="B41" s="1" t="s">
        <v>34</v>
      </c>
    </row>
    <row r="42" spans="2:7" ht="15" customHeight="1" x14ac:dyDescent="0.35">
      <c r="B42" s="1" t="s">
        <v>35</v>
      </c>
    </row>
    <row r="43" spans="2:7" ht="15" customHeight="1" x14ac:dyDescent="0.35">
      <c r="B43" s="1" t="s">
        <v>36</v>
      </c>
    </row>
    <row r="44" spans="2:7" ht="15" customHeight="1" x14ac:dyDescent="0.35">
      <c r="B44" s="1" t="s">
        <v>37</v>
      </c>
    </row>
    <row r="45" spans="2:7" ht="15" customHeight="1" x14ac:dyDescent="0.35">
      <c r="B45" s="1" t="s">
        <v>38</v>
      </c>
    </row>
    <row r="46" spans="2:7" ht="15" customHeight="1" x14ac:dyDescent="0.35">
      <c r="B46" s="1" t="s">
        <v>39</v>
      </c>
    </row>
    <row r="47" spans="2:7" ht="15" customHeight="1" x14ac:dyDescent="0.35">
      <c r="B47" s="1" t="s">
        <v>40</v>
      </c>
    </row>
    <row r="48" spans="2:7" ht="15" customHeight="1" x14ac:dyDescent="0.35">
      <c r="B48" s="1" t="s">
        <v>41</v>
      </c>
    </row>
    <row r="49" spans="2:2" ht="15" customHeight="1" x14ac:dyDescent="0.35">
      <c r="B49" s="1" t="s">
        <v>42</v>
      </c>
    </row>
    <row r="50" spans="2:2" ht="15" customHeight="1" x14ac:dyDescent="0.35">
      <c r="B50" s="24" t="s">
        <v>43</v>
      </c>
    </row>
    <row r="51" spans="2:2" ht="15" customHeight="1" x14ac:dyDescent="0.35">
      <c r="B51" s="24" t="s">
        <v>44</v>
      </c>
    </row>
    <row r="52" spans="2:2" ht="15" customHeight="1" x14ac:dyDescent="0.35">
      <c r="B52" s="24" t="s">
        <v>45</v>
      </c>
    </row>
    <row r="53" spans="2:2" ht="15" customHeight="1" x14ac:dyDescent="0.35">
      <c r="B53" s="24" t="s">
        <v>46</v>
      </c>
    </row>
    <row r="54" spans="2:2" ht="15" customHeight="1" x14ac:dyDescent="0.35">
      <c r="B54" s="24" t="s">
        <v>47</v>
      </c>
    </row>
    <row r="55" spans="2:2" ht="15" customHeight="1" x14ac:dyDescent="0.35">
      <c r="B55" s="24" t="s">
        <v>48</v>
      </c>
    </row>
    <row r="56" spans="2:2" ht="15" customHeight="1" x14ac:dyDescent="0.35">
      <c r="B56" s="24" t="s">
        <v>49</v>
      </c>
    </row>
    <row r="57" spans="2:2" ht="15" customHeight="1" x14ac:dyDescent="0.35">
      <c r="B57" s="24" t="s">
        <v>50</v>
      </c>
    </row>
    <row r="58" spans="2:2" ht="15" customHeight="1" x14ac:dyDescent="0.35">
      <c r="B58" s="24" t="s">
        <v>666</v>
      </c>
    </row>
    <row r="59" spans="2:2" ht="15" customHeight="1" x14ac:dyDescent="0.35">
      <c r="B59" s="24" t="s">
        <v>667</v>
      </c>
    </row>
    <row r="60" spans="2:2" ht="15" customHeight="1" x14ac:dyDescent="0.35">
      <c r="B60" s="24" t="s">
        <v>668</v>
      </c>
    </row>
    <row r="61" spans="2:2" ht="15" customHeight="1" x14ac:dyDescent="0.35">
      <c r="B61" s="24" t="s">
        <v>662</v>
      </c>
    </row>
    <row r="62" spans="2:2" ht="15" customHeight="1" x14ac:dyDescent="0.35">
      <c r="B62" s="24" t="s">
        <v>659</v>
      </c>
    </row>
    <row r="63" spans="2:2" ht="15" customHeight="1" x14ac:dyDescent="0.35">
      <c r="B63" s="24" t="s">
        <v>664</v>
      </c>
    </row>
    <row r="64" spans="2:2" ht="15" customHeight="1" x14ac:dyDescent="0.35">
      <c r="B64" s="24" t="s">
        <v>663</v>
      </c>
    </row>
    <row r="65" spans="2:2" ht="15" customHeight="1" x14ac:dyDescent="0.35">
      <c r="B65" s="24" t="s">
        <v>665</v>
      </c>
    </row>
  </sheetData>
  <sortState ref="B288:B298">
    <sortCondition ref="B288"/>
  </sortState>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GX2"/>
  <sheetViews>
    <sheetView workbookViewId="0">
      <selection activeCell="A2" sqref="A2"/>
    </sheetView>
  </sheetViews>
  <sheetFormatPr defaultColWidth="9.1796875" defaultRowHeight="15" customHeight="1" x14ac:dyDescent="0.35"/>
  <cols>
    <col min="1" max="1" width="6.26953125" style="24" bestFit="1" customWidth="1"/>
    <col min="2" max="2" width="9.7265625" style="24" bestFit="1" customWidth="1"/>
    <col min="3" max="3" width="6.26953125" style="24" bestFit="1" customWidth="1"/>
    <col min="4" max="4" width="15.1796875" style="24" bestFit="1" customWidth="1"/>
    <col min="5" max="5" width="18.1796875" style="24" bestFit="1" customWidth="1"/>
    <col min="6" max="6" width="19.1796875" style="24" bestFit="1" customWidth="1"/>
    <col min="7" max="7" width="14.54296875" style="24" bestFit="1" customWidth="1"/>
    <col min="8" max="8" width="20.81640625" style="24" bestFit="1" customWidth="1"/>
    <col min="9" max="9" width="16.7265625" style="24" bestFit="1" customWidth="1"/>
    <col min="10" max="10" width="20.54296875" style="24" bestFit="1" customWidth="1"/>
    <col min="11" max="11" width="21.7265625" style="24" bestFit="1" customWidth="1"/>
    <col min="12" max="12" width="20.453125" style="24" bestFit="1" customWidth="1"/>
    <col min="13" max="13" width="16.26953125" style="24" bestFit="1" customWidth="1"/>
    <col min="14" max="14" width="20.1796875" style="24" bestFit="1" customWidth="1"/>
    <col min="15" max="15" width="21.1796875" style="24" bestFit="1" customWidth="1"/>
    <col min="16" max="16" width="23.7265625" style="24" bestFit="1" customWidth="1"/>
    <col min="17" max="17" width="10.7265625" style="24" bestFit="1" customWidth="1"/>
    <col min="18" max="18" width="21.7265625" style="24" bestFit="1" customWidth="1"/>
    <col min="19" max="19" width="9" style="24" bestFit="1" customWidth="1"/>
    <col min="20" max="20" width="9.26953125" style="24" bestFit="1" customWidth="1"/>
    <col min="21" max="21" width="4.453125" style="24" bestFit="1" customWidth="1"/>
    <col min="22" max="22" width="6.7265625" style="24" bestFit="1" customWidth="1"/>
    <col min="23" max="23" width="4.7265625" style="24" bestFit="1" customWidth="1"/>
    <col min="24" max="24" width="13.81640625" style="24" bestFit="1" customWidth="1"/>
    <col min="25" max="25" width="23" style="24" bestFit="1" customWidth="1"/>
    <col min="26" max="26" width="12.26953125" style="24" bestFit="1" customWidth="1"/>
    <col min="27" max="27" width="23" style="24" bestFit="1" customWidth="1"/>
    <col min="28" max="28" width="12.26953125" style="24" bestFit="1" customWidth="1"/>
    <col min="29" max="29" width="23" style="24" bestFit="1" customWidth="1"/>
    <col min="30" max="30" width="12.26953125" style="24" bestFit="1" customWidth="1"/>
    <col min="31" max="31" width="27.1796875" style="24" bestFit="1" customWidth="1"/>
    <col min="32" max="32" width="26.26953125" style="24" bestFit="1" customWidth="1"/>
    <col min="33" max="33" width="27.1796875" style="24" bestFit="1" customWidth="1"/>
    <col min="34" max="34" width="24.54296875" style="24" bestFit="1" customWidth="1"/>
    <col min="35" max="35" width="28" style="24" bestFit="1" customWidth="1"/>
    <col min="36" max="36" width="26.26953125" style="24" bestFit="1" customWidth="1"/>
    <col min="37" max="37" width="27.1796875" style="24" bestFit="1" customWidth="1"/>
    <col min="38" max="38" width="24.54296875" style="24" bestFit="1" customWidth="1"/>
    <col min="39" max="39" width="18.1796875" style="24" bestFit="1" customWidth="1"/>
    <col min="40" max="40" width="16.26953125" style="24" bestFit="1" customWidth="1"/>
    <col min="41" max="41" width="21.453125" style="24" bestFit="1" customWidth="1"/>
    <col min="42" max="42" width="13.54296875" style="24" bestFit="1" customWidth="1"/>
    <col min="43" max="43" width="21.81640625" style="24" bestFit="1" customWidth="1"/>
    <col min="44" max="44" width="22.453125" style="24" bestFit="1" customWidth="1"/>
    <col min="45" max="45" width="32.7265625" style="24" bestFit="1" customWidth="1"/>
    <col min="46" max="46" width="23" style="24" bestFit="1" customWidth="1"/>
    <col min="47" max="47" width="15.1796875" style="24" bestFit="1" customWidth="1"/>
    <col min="48" max="48" width="23.453125" style="24" bestFit="1" customWidth="1"/>
    <col min="49" max="49" width="18.1796875" style="24" bestFit="1" customWidth="1"/>
    <col min="50" max="50" width="16.26953125" style="24" bestFit="1" customWidth="1"/>
    <col min="51" max="51" width="21.453125" style="24" bestFit="1" customWidth="1"/>
    <col min="52" max="52" width="13.54296875" style="24" bestFit="1" customWidth="1"/>
    <col min="53" max="53" width="21.81640625" style="24" bestFit="1" customWidth="1"/>
    <col min="54" max="54" width="22.453125" style="24" bestFit="1" customWidth="1"/>
    <col min="55" max="55" width="32.7265625" style="24" bestFit="1" customWidth="1"/>
    <col min="56" max="56" width="23" style="24" bestFit="1" customWidth="1"/>
    <col min="57" max="57" width="15.1796875" style="24" bestFit="1" customWidth="1"/>
    <col min="58" max="58" width="23.453125" style="24" bestFit="1" customWidth="1"/>
    <col min="59" max="59" width="17.453125" style="24" bestFit="1" customWidth="1"/>
    <col min="60" max="60" width="20.453125" style="24" bestFit="1" customWidth="1"/>
    <col min="61" max="61" width="12.54296875" style="24" bestFit="1" customWidth="1"/>
    <col min="62" max="62" width="20.81640625" style="24" bestFit="1" customWidth="1"/>
    <col min="63" max="63" width="21.54296875" style="24" bestFit="1" customWidth="1"/>
    <col min="64" max="64" width="15.26953125" style="24" bestFit="1" customWidth="1"/>
    <col min="65" max="65" width="20.7265625" style="24" bestFit="1" customWidth="1"/>
    <col min="66" max="66" width="12.81640625" style="24" bestFit="1" customWidth="1"/>
    <col min="67" max="67" width="21.1796875" style="24" bestFit="1" customWidth="1"/>
    <col min="68" max="68" width="21.81640625" style="24" bestFit="1" customWidth="1"/>
    <col min="69" max="69" width="30.7265625" style="24" bestFit="1" customWidth="1"/>
    <col min="70" max="70" width="29" style="24" bestFit="1" customWidth="1"/>
    <col min="71" max="71" width="39.81640625" style="24" bestFit="1" customWidth="1"/>
    <col min="72" max="72" width="34.453125" style="24" bestFit="1" customWidth="1"/>
    <col min="73" max="73" width="35.453125" style="24" bestFit="1" customWidth="1"/>
    <col min="74" max="74" width="23.453125" style="24" bestFit="1" customWidth="1"/>
    <col min="75" max="75" width="22.1796875" style="24" bestFit="1" customWidth="1"/>
    <col min="76" max="76" width="22" style="24" bestFit="1" customWidth="1"/>
    <col min="77" max="77" width="16.26953125" style="24" bestFit="1" customWidth="1"/>
    <col min="78" max="78" width="35.26953125" style="24" bestFit="1" customWidth="1"/>
    <col min="79" max="79" width="28.7265625" style="24" bestFit="1" customWidth="1"/>
    <col min="80" max="80" width="30.7265625" style="24" bestFit="1" customWidth="1"/>
    <col min="81" max="81" width="29" style="24" bestFit="1" customWidth="1"/>
    <col min="82" max="82" width="39.81640625" style="24" bestFit="1" customWidth="1"/>
    <col min="83" max="83" width="34.453125" style="24" bestFit="1" customWidth="1"/>
    <col min="84" max="84" width="35.453125" style="24" bestFit="1" customWidth="1"/>
    <col min="85" max="85" width="23.453125" style="24" bestFit="1" customWidth="1"/>
    <col min="86" max="86" width="22.1796875" style="24" bestFit="1" customWidth="1"/>
    <col min="87" max="87" width="22" style="24" bestFit="1" customWidth="1"/>
    <col min="88" max="88" width="16.26953125" style="24" bestFit="1" customWidth="1"/>
    <col min="89" max="89" width="35.26953125" style="24" bestFit="1" customWidth="1"/>
    <col min="90" max="90" width="28.7265625" style="24" bestFit="1" customWidth="1"/>
    <col min="91" max="91" width="30.7265625" style="24" bestFit="1" customWidth="1"/>
    <col min="92" max="92" width="29" style="24" bestFit="1" customWidth="1"/>
    <col min="93" max="93" width="39.81640625" style="24" bestFit="1" customWidth="1"/>
    <col min="94" max="94" width="34.453125" style="24" bestFit="1" customWidth="1"/>
    <col min="95" max="95" width="35.453125" style="24" bestFit="1" customWidth="1"/>
    <col min="96" max="96" width="23.453125" style="24" bestFit="1" customWidth="1"/>
    <col min="97" max="97" width="22.1796875" style="24" bestFit="1" customWidth="1"/>
    <col min="98" max="98" width="22" style="24" bestFit="1" customWidth="1"/>
    <col min="99" max="99" width="16.26953125" style="24" bestFit="1" customWidth="1"/>
    <col min="100" max="100" width="35.26953125" style="24" bestFit="1" customWidth="1"/>
    <col min="101" max="101" width="28.7265625" style="24" bestFit="1" customWidth="1"/>
    <col min="102" max="102" width="30.7265625" style="24" bestFit="1" customWidth="1"/>
    <col min="103" max="103" width="29" style="24" bestFit="1" customWidth="1"/>
    <col min="104" max="104" width="39.81640625" style="24" bestFit="1" customWidth="1"/>
    <col min="105" max="105" width="34.453125" style="24" bestFit="1" customWidth="1"/>
    <col min="106" max="106" width="35.453125" style="24" bestFit="1" customWidth="1"/>
    <col min="107" max="107" width="23.453125" style="24" bestFit="1" customWidth="1"/>
    <col min="108" max="108" width="22.1796875" style="24" bestFit="1" customWidth="1"/>
    <col min="109" max="109" width="22" style="24" bestFit="1" customWidth="1"/>
    <col min="110" max="110" width="16.26953125" style="24" bestFit="1" customWidth="1"/>
    <col min="111" max="111" width="35.26953125" style="24" bestFit="1" customWidth="1"/>
    <col min="112" max="112" width="28.7265625" style="24" bestFit="1" customWidth="1"/>
    <col min="113" max="113" width="30.7265625" style="24" bestFit="1" customWidth="1"/>
    <col min="114" max="114" width="29" style="24" bestFit="1" customWidth="1"/>
    <col min="115" max="115" width="39.81640625" style="24" bestFit="1" customWidth="1"/>
    <col min="116" max="116" width="34.453125" style="24" bestFit="1" customWidth="1"/>
    <col min="117" max="117" width="35.453125" style="24" bestFit="1" customWidth="1"/>
    <col min="118" max="118" width="23.453125" style="24" bestFit="1" customWidth="1"/>
    <col min="119" max="119" width="22.1796875" style="24" bestFit="1" customWidth="1"/>
    <col min="120" max="120" width="22" style="24" bestFit="1" customWidth="1"/>
    <col min="121" max="121" width="16.26953125" style="24" bestFit="1" customWidth="1"/>
    <col min="122" max="122" width="35.26953125" style="24" bestFit="1" customWidth="1"/>
    <col min="123" max="123" width="28.7265625" style="24" bestFit="1" customWidth="1"/>
    <col min="124" max="124" width="30.7265625" style="24" bestFit="1" customWidth="1"/>
    <col min="125" max="125" width="29" style="24" bestFit="1" customWidth="1"/>
    <col min="126" max="126" width="39.81640625" style="24" bestFit="1" customWidth="1"/>
    <col min="127" max="127" width="34.453125" style="24" bestFit="1" customWidth="1"/>
    <col min="128" max="128" width="35.453125" style="24" bestFit="1" customWidth="1"/>
    <col min="129" max="129" width="23.453125" style="24" bestFit="1" customWidth="1"/>
    <col min="130" max="130" width="22.1796875" style="24" bestFit="1" customWidth="1"/>
    <col min="131" max="131" width="22" style="24" bestFit="1" customWidth="1"/>
    <col min="132" max="132" width="16.26953125" style="24" bestFit="1" customWidth="1"/>
    <col min="133" max="133" width="35.26953125" style="24" bestFit="1" customWidth="1"/>
    <col min="134" max="134" width="28.7265625" style="24" bestFit="1" customWidth="1"/>
    <col min="135" max="135" width="30.7265625" style="24" bestFit="1" customWidth="1"/>
    <col min="136" max="136" width="29" style="24" bestFit="1" customWidth="1"/>
    <col min="137" max="137" width="39.81640625" style="24" bestFit="1" customWidth="1"/>
    <col min="138" max="138" width="34.453125" style="24" bestFit="1" customWidth="1"/>
    <col min="139" max="139" width="35.453125" style="24" bestFit="1" customWidth="1"/>
    <col min="140" max="140" width="23.453125" style="24" bestFit="1" customWidth="1"/>
    <col min="141" max="141" width="22.1796875" style="24" bestFit="1" customWidth="1"/>
    <col min="142" max="142" width="22" style="24" bestFit="1" customWidth="1"/>
    <col min="143" max="143" width="16.26953125" style="24" bestFit="1" customWidth="1"/>
    <col min="144" max="144" width="35.26953125" style="24" bestFit="1" customWidth="1"/>
    <col min="145" max="145" width="28.7265625" style="24" bestFit="1" customWidth="1"/>
    <col min="146" max="146" width="30.7265625" style="24" bestFit="1" customWidth="1"/>
    <col min="147" max="147" width="29" style="24" bestFit="1" customWidth="1"/>
    <col min="148" max="148" width="39.81640625" style="24" bestFit="1" customWidth="1"/>
    <col min="149" max="149" width="34.453125" style="24" bestFit="1" customWidth="1"/>
    <col min="150" max="150" width="35.453125" style="24" bestFit="1" customWidth="1"/>
    <col min="151" max="151" width="23.453125" style="24" bestFit="1" customWidth="1"/>
    <col min="152" max="152" width="22.1796875" style="24" bestFit="1" customWidth="1"/>
    <col min="153" max="153" width="22" style="24" bestFit="1" customWidth="1"/>
    <col min="154" max="154" width="16.26953125" style="24" bestFit="1" customWidth="1"/>
    <col min="155" max="155" width="35.26953125" style="24" bestFit="1" customWidth="1"/>
    <col min="156" max="156" width="28.7265625" style="24" bestFit="1" customWidth="1"/>
    <col min="157" max="157" width="30.7265625" style="24" bestFit="1" customWidth="1"/>
    <col min="158" max="158" width="29" style="24" bestFit="1" customWidth="1"/>
    <col min="159" max="159" width="39.81640625" style="24" bestFit="1" customWidth="1"/>
    <col min="160" max="160" width="34.453125" style="24" bestFit="1" customWidth="1"/>
    <col min="161" max="161" width="35.453125" style="24" bestFit="1" customWidth="1"/>
    <col min="162" max="162" width="23.453125" style="24" bestFit="1" customWidth="1"/>
    <col min="163" max="163" width="22.1796875" style="24" bestFit="1" customWidth="1"/>
    <col min="164" max="164" width="22" style="24" bestFit="1" customWidth="1"/>
    <col min="165" max="165" width="16.26953125" style="24" bestFit="1" customWidth="1"/>
    <col min="166" max="166" width="35.26953125" style="24" bestFit="1" customWidth="1"/>
    <col min="167" max="167" width="28.7265625" style="24" bestFit="1" customWidth="1"/>
    <col min="168" max="168" width="31.7265625" style="24" bestFit="1" customWidth="1"/>
    <col min="169" max="169" width="30.1796875" style="24" bestFit="1" customWidth="1"/>
    <col min="170" max="170" width="40.81640625" style="24" bestFit="1" customWidth="1"/>
    <col min="171" max="171" width="35.453125" style="24" bestFit="1" customWidth="1"/>
    <col min="172" max="172" width="36.453125" style="24" bestFit="1" customWidth="1"/>
    <col min="173" max="173" width="24.453125" style="24" bestFit="1" customWidth="1"/>
    <col min="174" max="174" width="23.1796875" style="24" bestFit="1" customWidth="1"/>
    <col min="175" max="175" width="23" style="24" bestFit="1" customWidth="1"/>
    <col min="176" max="176" width="17.453125" style="24" bestFit="1" customWidth="1"/>
    <col min="177" max="177" width="36.26953125" style="24" bestFit="1" customWidth="1"/>
    <col min="178" max="178" width="29.81640625" style="24" bestFit="1" customWidth="1"/>
    <col min="179" max="179" width="20.54296875" style="24" bestFit="1" customWidth="1"/>
    <col min="180" max="180" width="12.7265625" style="24" bestFit="1" customWidth="1"/>
    <col min="181" max="181" width="14.81640625" style="24" bestFit="1" customWidth="1"/>
    <col min="182" max="182" width="21.1796875" style="24" bestFit="1" customWidth="1"/>
    <col min="183" max="183" width="38.26953125" style="24" bestFit="1" customWidth="1"/>
    <col min="184" max="184" width="11" style="24" bestFit="1" customWidth="1"/>
    <col min="185" max="185" width="31.26953125" style="24" bestFit="1" customWidth="1"/>
    <col min="186" max="186" width="44" style="24" bestFit="1" customWidth="1"/>
    <col min="187" max="187" width="20.54296875" style="24" bestFit="1" customWidth="1"/>
    <col min="188" max="188" width="12.7265625" style="24" bestFit="1" customWidth="1"/>
    <col min="189" max="189" width="14.81640625" style="24" bestFit="1" customWidth="1"/>
    <col min="190" max="190" width="21.1796875" style="24" bestFit="1" customWidth="1"/>
    <col min="191" max="191" width="38.26953125" style="24" bestFit="1" customWidth="1"/>
    <col min="192" max="192" width="11" style="24" bestFit="1" customWidth="1"/>
    <col min="193" max="193" width="31.26953125" style="24" bestFit="1" customWidth="1"/>
    <col min="194" max="194" width="44" style="24" bestFit="1" customWidth="1"/>
    <col min="195" max="195" width="20.54296875" style="24" bestFit="1" customWidth="1"/>
    <col min="196" max="196" width="12.7265625" style="24" bestFit="1" customWidth="1"/>
    <col min="197" max="197" width="14.81640625" style="24" bestFit="1" customWidth="1"/>
    <col min="198" max="198" width="21.1796875" style="24" bestFit="1" customWidth="1"/>
    <col min="199" max="199" width="38.26953125" style="24" bestFit="1" customWidth="1"/>
    <col min="200" max="200" width="11" style="24" bestFit="1" customWidth="1"/>
    <col min="201" max="201" width="31.26953125" style="24" bestFit="1" customWidth="1"/>
    <col min="202" max="202" width="44" style="24" bestFit="1" customWidth="1"/>
    <col min="203" max="203" width="33.54296875" style="24" bestFit="1" customWidth="1"/>
    <col min="204" max="204" width="40.7265625" style="24" bestFit="1" customWidth="1"/>
    <col min="205" max="205" width="33.54296875" style="24" bestFit="1" customWidth="1"/>
    <col min="206" max="206" width="40.7265625" style="24" bestFit="1" customWidth="1"/>
    <col min="207" max="16384" width="9.1796875" style="24"/>
  </cols>
  <sheetData>
    <row r="1" spans="1:206" ht="15" customHeight="1" x14ac:dyDescent="0.35">
      <c r="A1" s="22" t="s">
        <v>60</v>
      </c>
      <c r="B1" s="22" t="s">
        <v>61</v>
      </c>
      <c r="C1" s="22" t="s">
        <v>112</v>
      </c>
      <c r="D1" s="22" t="s">
        <v>62</v>
      </c>
      <c r="E1" s="22" t="s">
        <v>63</v>
      </c>
      <c r="F1" s="22" t="s">
        <v>496</v>
      </c>
      <c r="G1" s="22" t="s">
        <v>497</v>
      </c>
      <c r="H1" s="22" t="s">
        <v>66</v>
      </c>
      <c r="I1" s="22" t="s">
        <v>65</v>
      </c>
      <c r="J1" s="22" t="s">
        <v>64</v>
      </c>
      <c r="K1" s="22" t="s">
        <v>498</v>
      </c>
      <c r="L1" s="22" t="s">
        <v>67</v>
      </c>
      <c r="M1" s="22" t="s">
        <v>69</v>
      </c>
      <c r="N1" s="22" t="s">
        <v>68</v>
      </c>
      <c r="O1" s="22" t="s">
        <v>499</v>
      </c>
      <c r="P1" s="22" t="s">
        <v>185</v>
      </c>
      <c r="Q1" s="22" t="s">
        <v>70</v>
      </c>
      <c r="R1" s="22" t="s">
        <v>76</v>
      </c>
      <c r="S1" s="22" t="s">
        <v>71</v>
      </c>
      <c r="T1" s="22" t="s">
        <v>72</v>
      </c>
      <c r="U1" s="22" t="s">
        <v>73</v>
      </c>
      <c r="V1" s="22" t="s">
        <v>74</v>
      </c>
      <c r="W1" s="22" t="s">
        <v>75</v>
      </c>
      <c r="X1" s="22" t="s">
        <v>124</v>
      </c>
      <c r="Y1" s="22" t="s">
        <v>126</v>
      </c>
      <c r="Z1" s="22" t="s">
        <v>127</v>
      </c>
      <c r="AA1" s="22" t="s">
        <v>128</v>
      </c>
      <c r="AB1" s="22" t="s">
        <v>129</v>
      </c>
      <c r="AC1" s="22" t="s">
        <v>130</v>
      </c>
      <c r="AD1" s="22" t="s">
        <v>131</v>
      </c>
      <c r="AE1" s="22" t="s">
        <v>353</v>
      </c>
      <c r="AF1" s="22" t="s">
        <v>355</v>
      </c>
      <c r="AG1" s="22" t="s">
        <v>356</v>
      </c>
      <c r="AH1" s="22" t="s">
        <v>474</v>
      </c>
      <c r="AI1" s="22" t="s">
        <v>354</v>
      </c>
      <c r="AJ1" s="22" t="s">
        <v>357</v>
      </c>
      <c r="AK1" s="22" t="s">
        <v>358</v>
      </c>
      <c r="AL1" s="22" t="s">
        <v>475</v>
      </c>
      <c r="AM1" s="21" t="s">
        <v>506</v>
      </c>
      <c r="AN1" s="21" t="s">
        <v>427</v>
      </c>
      <c r="AO1" s="21" t="s">
        <v>507</v>
      </c>
      <c r="AP1" s="21" t="s">
        <v>508</v>
      </c>
      <c r="AQ1" s="21" t="s">
        <v>509</v>
      </c>
      <c r="AR1" s="21" t="s">
        <v>510</v>
      </c>
      <c r="AS1" s="21" t="s">
        <v>500</v>
      </c>
      <c r="AT1" s="21" t="s">
        <v>502</v>
      </c>
      <c r="AU1" s="21" t="s">
        <v>503</v>
      </c>
      <c r="AV1" s="21" t="s">
        <v>504</v>
      </c>
      <c r="AW1" s="21" t="s">
        <v>505</v>
      </c>
      <c r="AX1" s="21" t="s">
        <v>428</v>
      </c>
      <c r="AY1" s="21" t="s">
        <v>511</v>
      </c>
      <c r="AZ1" s="21" t="s">
        <v>512</v>
      </c>
      <c r="BA1" s="21" t="s">
        <v>513</v>
      </c>
      <c r="BB1" s="21" t="s">
        <v>514</v>
      </c>
      <c r="BC1" s="21" t="s">
        <v>501</v>
      </c>
      <c r="BD1" s="21" t="s">
        <v>515</v>
      </c>
      <c r="BE1" s="21" t="s">
        <v>516</v>
      </c>
      <c r="BF1" s="21" t="s">
        <v>517</v>
      </c>
      <c r="BG1" s="21" t="s">
        <v>360</v>
      </c>
      <c r="BH1" s="21" t="s">
        <v>518</v>
      </c>
      <c r="BI1" s="21" t="s">
        <v>519</v>
      </c>
      <c r="BJ1" s="21" t="s">
        <v>520</v>
      </c>
      <c r="BK1" s="21" t="s">
        <v>521</v>
      </c>
      <c r="BL1" s="21" t="s">
        <v>361</v>
      </c>
      <c r="BM1" s="21" t="s">
        <v>522</v>
      </c>
      <c r="BN1" s="21" t="s">
        <v>523</v>
      </c>
      <c r="BO1" s="21" t="s">
        <v>524</v>
      </c>
      <c r="BP1" s="21" t="s">
        <v>525</v>
      </c>
      <c r="BQ1" s="21" t="s">
        <v>528</v>
      </c>
      <c r="BR1" s="22" t="s">
        <v>529</v>
      </c>
      <c r="BS1" s="21" t="s">
        <v>377</v>
      </c>
      <c r="BT1" s="22" t="s">
        <v>530</v>
      </c>
      <c r="BU1" s="22" t="s">
        <v>531</v>
      </c>
      <c r="BV1" s="21" t="s">
        <v>532</v>
      </c>
      <c r="BW1" s="21" t="s">
        <v>533</v>
      </c>
      <c r="BX1" s="21" t="s">
        <v>534</v>
      </c>
      <c r="BY1" s="21" t="s">
        <v>535</v>
      </c>
      <c r="BZ1" s="23" t="s">
        <v>536</v>
      </c>
      <c r="CA1" s="23" t="s">
        <v>537</v>
      </c>
      <c r="CB1" s="21" t="s">
        <v>538</v>
      </c>
      <c r="CC1" s="22" t="s">
        <v>539</v>
      </c>
      <c r="CD1" s="21" t="s">
        <v>378</v>
      </c>
      <c r="CE1" s="22" t="s">
        <v>540</v>
      </c>
      <c r="CF1" s="22" t="s">
        <v>541</v>
      </c>
      <c r="CG1" s="21" t="s">
        <v>542</v>
      </c>
      <c r="CH1" s="21" t="s">
        <v>543</v>
      </c>
      <c r="CI1" s="21" t="s">
        <v>544</v>
      </c>
      <c r="CJ1" s="21" t="s">
        <v>545</v>
      </c>
      <c r="CK1" s="23" t="s">
        <v>546</v>
      </c>
      <c r="CL1" s="23" t="s">
        <v>547</v>
      </c>
      <c r="CM1" s="21" t="s">
        <v>548</v>
      </c>
      <c r="CN1" s="22" t="s">
        <v>549</v>
      </c>
      <c r="CO1" s="21" t="s">
        <v>379</v>
      </c>
      <c r="CP1" s="22" t="s">
        <v>550</v>
      </c>
      <c r="CQ1" s="22" t="s">
        <v>551</v>
      </c>
      <c r="CR1" s="21" t="s">
        <v>552</v>
      </c>
      <c r="CS1" s="21" t="s">
        <v>553</v>
      </c>
      <c r="CT1" s="21" t="s">
        <v>554</v>
      </c>
      <c r="CU1" s="21" t="s">
        <v>555</v>
      </c>
      <c r="CV1" s="23" t="s">
        <v>556</v>
      </c>
      <c r="CW1" s="23" t="s">
        <v>557</v>
      </c>
      <c r="CX1" s="21" t="s">
        <v>559</v>
      </c>
      <c r="CY1" s="22" t="s">
        <v>560</v>
      </c>
      <c r="CZ1" s="21" t="s">
        <v>380</v>
      </c>
      <c r="DA1" s="22" t="s">
        <v>561</v>
      </c>
      <c r="DB1" s="22" t="s">
        <v>562</v>
      </c>
      <c r="DC1" s="21" t="s">
        <v>563</v>
      </c>
      <c r="DD1" s="21" t="s">
        <v>564</v>
      </c>
      <c r="DE1" s="21" t="s">
        <v>565</v>
      </c>
      <c r="DF1" s="21" t="s">
        <v>566</v>
      </c>
      <c r="DG1" s="23" t="s">
        <v>567</v>
      </c>
      <c r="DH1" s="23" t="s">
        <v>568</v>
      </c>
      <c r="DI1" s="21" t="s">
        <v>569</v>
      </c>
      <c r="DJ1" s="22" t="s">
        <v>570</v>
      </c>
      <c r="DK1" s="21" t="s">
        <v>381</v>
      </c>
      <c r="DL1" s="22" t="s">
        <v>571</v>
      </c>
      <c r="DM1" s="22" t="s">
        <v>572</v>
      </c>
      <c r="DN1" s="21" t="s">
        <v>573</v>
      </c>
      <c r="DO1" s="21" t="s">
        <v>574</v>
      </c>
      <c r="DP1" s="21" t="s">
        <v>575</v>
      </c>
      <c r="DQ1" s="21" t="s">
        <v>576</v>
      </c>
      <c r="DR1" s="23" t="s">
        <v>577</v>
      </c>
      <c r="DS1" s="23" t="s">
        <v>578</v>
      </c>
      <c r="DT1" s="21" t="s">
        <v>579</v>
      </c>
      <c r="DU1" s="22" t="s">
        <v>580</v>
      </c>
      <c r="DV1" s="21" t="s">
        <v>382</v>
      </c>
      <c r="DW1" s="22" t="s">
        <v>581</v>
      </c>
      <c r="DX1" s="22" t="s">
        <v>582</v>
      </c>
      <c r="DY1" s="21" t="s">
        <v>583</v>
      </c>
      <c r="DZ1" s="21" t="s">
        <v>584</v>
      </c>
      <c r="EA1" s="21" t="s">
        <v>585</v>
      </c>
      <c r="EB1" s="21" t="s">
        <v>586</v>
      </c>
      <c r="EC1" s="23" t="s">
        <v>587</v>
      </c>
      <c r="ED1" s="23" t="s">
        <v>588</v>
      </c>
      <c r="EE1" s="21" t="s">
        <v>589</v>
      </c>
      <c r="EF1" s="22" t="s">
        <v>590</v>
      </c>
      <c r="EG1" s="21" t="s">
        <v>383</v>
      </c>
      <c r="EH1" s="22" t="s">
        <v>591</v>
      </c>
      <c r="EI1" s="22" t="s">
        <v>592</v>
      </c>
      <c r="EJ1" s="21" t="s">
        <v>593</v>
      </c>
      <c r="EK1" s="21" t="s">
        <v>594</v>
      </c>
      <c r="EL1" s="21" t="s">
        <v>595</v>
      </c>
      <c r="EM1" s="21" t="s">
        <v>596</v>
      </c>
      <c r="EN1" s="23" t="s">
        <v>597</v>
      </c>
      <c r="EO1" s="23" t="s">
        <v>598</v>
      </c>
      <c r="EP1" s="21" t="s">
        <v>599</v>
      </c>
      <c r="EQ1" s="22" t="s">
        <v>600</v>
      </c>
      <c r="ER1" s="21" t="s">
        <v>384</v>
      </c>
      <c r="ES1" s="22" t="s">
        <v>601</v>
      </c>
      <c r="ET1" s="22" t="s">
        <v>602</v>
      </c>
      <c r="EU1" s="21" t="s">
        <v>603</v>
      </c>
      <c r="EV1" s="21" t="s">
        <v>604</v>
      </c>
      <c r="EW1" s="21" t="s">
        <v>605</v>
      </c>
      <c r="EX1" s="21" t="s">
        <v>606</v>
      </c>
      <c r="EY1" s="23" t="s">
        <v>607</v>
      </c>
      <c r="EZ1" s="23" t="s">
        <v>608</v>
      </c>
      <c r="FA1" s="21" t="s">
        <v>609</v>
      </c>
      <c r="FB1" s="22" t="s">
        <v>610</v>
      </c>
      <c r="FC1" s="21" t="s">
        <v>385</v>
      </c>
      <c r="FD1" s="22" t="s">
        <v>611</v>
      </c>
      <c r="FE1" s="22" t="s">
        <v>612</v>
      </c>
      <c r="FF1" s="21" t="s">
        <v>613</v>
      </c>
      <c r="FG1" s="21" t="s">
        <v>614</v>
      </c>
      <c r="FH1" s="21" t="s">
        <v>615</v>
      </c>
      <c r="FI1" s="21" t="s">
        <v>616</v>
      </c>
      <c r="FJ1" s="23" t="s">
        <v>617</v>
      </c>
      <c r="FK1" s="23" t="s">
        <v>618</v>
      </c>
      <c r="FL1" s="21" t="s">
        <v>619</v>
      </c>
      <c r="FM1" s="22" t="s">
        <v>620</v>
      </c>
      <c r="FN1" s="21" t="s">
        <v>386</v>
      </c>
      <c r="FO1" s="22" t="s">
        <v>621</v>
      </c>
      <c r="FP1" s="22" t="s">
        <v>622</v>
      </c>
      <c r="FQ1" s="21" t="s">
        <v>623</v>
      </c>
      <c r="FR1" s="21" t="s">
        <v>624</v>
      </c>
      <c r="FS1" s="21" t="s">
        <v>625</v>
      </c>
      <c r="FT1" s="21" t="s">
        <v>626</v>
      </c>
      <c r="FU1" s="23" t="s">
        <v>627</v>
      </c>
      <c r="FV1" s="23" t="s">
        <v>628</v>
      </c>
      <c r="FW1" s="22" t="s">
        <v>629</v>
      </c>
      <c r="FX1" s="22" t="s">
        <v>630</v>
      </c>
      <c r="FY1" s="22" t="s">
        <v>631</v>
      </c>
      <c r="FZ1" s="25" t="s">
        <v>493</v>
      </c>
      <c r="GA1" s="25" t="s">
        <v>632</v>
      </c>
      <c r="GB1" s="22" t="s">
        <v>633</v>
      </c>
      <c r="GC1" s="22" t="s">
        <v>634</v>
      </c>
      <c r="GD1" s="22" t="s">
        <v>635</v>
      </c>
      <c r="GE1" s="22" t="s">
        <v>636</v>
      </c>
      <c r="GF1" s="22" t="s">
        <v>637</v>
      </c>
      <c r="GG1" s="22" t="s">
        <v>638</v>
      </c>
      <c r="GH1" s="25" t="s">
        <v>494</v>
      </c>
      <c r="GI1" s="25" t="s">
        <v>639</v>
      </c>
      <c r="GJ1" s="22" t="s">
        <v>640</v>
      </c>
      <c r="GK1" s="22" t="s">
        <v>641</v>
      </c>
      <c r="GL1" s="22" t="s">
        <v>642</v>
      </c>
      <c r="GM1" s="22" t="s">
        <v>643</v>
      </c>
      <c r="GN1" s="22" t="s">
        <v>644</v>
      </c>
      <c r="GO1" s="22" t="s">
        <v>645</v>
      </c>
      <c r="GP1" s="25" t="s">
        <v>495</v>
      </c>
      <c r="GQ1" s="25" t="s">
        <v>646</v>
      </c>
      <c r="GR1" s="22" t="s">
        <v>647</v>
      </c>
      <c r="GS1" s="22" t="s">
        <v>648</v>
      </c>
      <c r="GT1" s="22" t="s">
        <v>649</v>
      </c>
      <c r="GU1" s="26" t="s">
        <v>650</v>
      </c>
      <c r="GV1" s="26" t="s">
        <v>526</v>
      </c>
      <c r="GW1" s="26" t="s">
        <v>651</v>
      </c>
      <c r="GX1" s="26" t="s">
        <v>527</v>
      </c>
    </row>
    <row r="2" spans="1:206" ht="15" customHeight="1" x14ac:dyDescent="0.35">
      <c r="A2" s="24" t="str">
        <f>nome</f>
        <v>Riccardo</v>
      </c>
      <c r="B2" s="24" t="str">
        <f>cognome</f>
        <v>Roggeri</v>
      </c>
      <c r="C2" s="24" t="str">
        <f>sesso</f>
        <v>M</v>
      </c>
      <c r="D2" s="24" t="str">
        <f>stato_nascita</f>
        <v>Italia</v>
      </c>
      <c r="E2" s="24" t="str">
        <f>comune_nascita</f>
        <v>Varese</v>
      </c>
      <c r="F2" s="24" t="str">
        <f>provincia_nascita</f>
        <v>VA</v>
      </c>
      <c r="G2" s="24" t="str">
        <f>data_nascita</f>
        <v>1975</v>
      </c>
      <c r="H2" s="24">
        <f>indirizzo_residenza</f>
        <v>0</v>
      </c>
      <c r="I2" s="24">
        <f>cap_residenza</f>
        <v>0</v>
      </c>
      <c r="J2" s="24">
        <f>comune_residenza</f>
        <v>0</v>
      </c>
      <c r="K2" s="24">
        <f>provincia_residenza</f>
        <v>0</v>
      </c>
      <c r="L2" s="24">
        <f>indirizzo_domicilio</f>
        <v>0</v>
      </c>
      <c r="M2" s="24">
        <f>cap_domicilio</f>
        <v>0</v>
      </c>
      <c r="N2" s="24">
        <f>comune_domicilio</f>
        <v>0</v>
      </c>
      <c r="O2" s="24">
        <f>provincia_domicilio</f>
        <v>0</v>
      </c>
      <c r="P2" s="24">
        <f>codice_fiscale</f>
        <v>0</v>
      </c>
      <c r="Q2" s="24">
        <f>partita_iva</f>
        <v>0</v>
      </c>
      <c r="R2" s="24">
        <f>intestatario_partita_iva</f>
        <v>0</v>
      </c>
      <c r="S2" s="24">
        <f>telefono</f>
        <v>0</v>
      </c>
      <c r="T2" s="24">
        <f>cellulare</f>
        <v>0</v>
      </c>
      <c r="U2" s="24">
        <f>fax</f>
        <v>0</v>
      </c>
      <c r="V2" s="24">
        <f>email</f>
        <v>0</v>
      </c>
      <c r="W2" s="24">
        <f>pec</f>
        <v>0</v>
      </c>
      <c r="X2" s="24" t="str">
        <f>lingua_madre</f>
        <v>Italiano</v>
      </c>
      <c r="Y2" s="24" t="str">
        <f>lingua1</f>
        <v>Inglese</v>
      </c>
      <c r="Z2" s="24" t="str">
        <f>lingua1_livello</f>
        <v>7 Professionale</v>
      </c>
      <c r="AA2" s="24">
        <f>lingua2</f>
        <v>0</v>
      </c>
      <c r="AB2" s="24">
        <f>lingua2_livello</f>
        <v>0</v>
      </c>
      <c r="AC2" s="24">
        <f>lingua3</f>
        <v>0</v>
      </c>
      <c r="AD2" s="24">
        <f>lingua3_livello</f>
        <v>0</v>
      </c>
      <c r="AE2" s="24" t="str">
        <f>spec_principale</f>
        <v>INDUSTRIA_DELLA_SALUTE</v>
      </c>
      <c r="AF2" s="24" t="str">
        <f>ads1_principale</f>
        <v>IS3 Invecchiamento attivo</v>
      </c>
      <c r="AG2" s="24" t="str">
        <f>ads1_secondaria</f>
        <v>IS1 Benessere</v>
      </c>
      <c r="AH2" s="24" t="str">
        <f>ads1_terziaria</f>
        <v>IS5 Diagnostica</v>
      </c>
      <c r="AI2" s="24" t="str">
        <f>spec_secondaria</f>
        <v>SMART_CITIES_AND_COMMUNITIES</v>
      </c>
      <c r="AJ2" s="24" t="str">
        <f>ads2_principale</f>
        <v>SCC6 Smart Healthcare</v>
      </c>
      <c r="AK2" s="24" t="str">
        <f>ads2_secondaria</f>
        <v>SCC1 Smart Living</v>
      </c>
      <c r="AL2" s="24" t="str">
        <f>ads2_terziaria</f>
        <v>SCC4 Inclusione sociale e lavorativa</v>
      </c>
      <c r="AM2" s="24" t="str">
        <f>l1_tipo</f>
        <v>Vecchio ordinamento</v>
      </c>
      <c r="AN2" s="24" t="str">
        <f>l1_tema</f>
        <v>Laurea in Scienze Biologiche</v>
      </c>
      <c r="AO2" s="24" t="str">
        <f>l1_anno</f>
        <v>2002</v>
      </c>
      <c r="AP2" s="24" t="str">
        <f>l1_presso</f>
        <v>Università degli Studi dell'Insubria</v>
      </c>
      <c r="AQ2" s="24" t="str">
        <f>l1_titolo</f>
        <v>“Emicrania Familiare: Studio genetico in famiglie di origine italiana”</v>
      </c>
      <c r="AR2" s="24" t="str">
        <f>l1_voto</f>
        <v>104/110</v>
      </c>
      <c r="AS2" s="24">
        <f>l11_tema</f>
        <v>0</v>
      </c>
      <c r="AT2" s="24">
        <f>l11_anno</f>
        <v>0</v>
      </c>
      <c r="AU2" s="24">
        <f>l11_presso</f>
        <v>0</v>
      </c>
      <c r="AV2" s="24">
        <f>l11_titolo</f>
        <v>0</v>
      </c>
      <c r="AW2" s="24">
        <f>l2_tipo</f>
        <v>0</v>
      </c>
      <c r="AX2" s="24">
        <f>l2_tema</f>
        <v>0</v>
      </c>
      <c r="AY2" s="24">
        <f>l2_anno</f>
        <v>0</v>
      </c>
      <c r="AZ2" s="24">
        <f>l2_presso</f>
        <v>0</v>
      </c>
      <c r="BA2" s="24">
        <f>l2_titolo</f>
        <v>0</v>
      </c>
      <c r="BB2" s="24">
        <f>l2_voto</f>
        <v>0</v>
      </c>
      <c r="BC2" s="24">
        <f>l21_tema</f>
        <v>0</v>
      </c>
      <c r="BD2" s="24">
        <f>l21_anno</f>
        <v>0</v>
      </c>
      <c r="BE2" s="24">
        <f>l21_presso</f>
        <v>0</v>
      </c>
      <c r="BF2" s="24">
        <f>l21_titolo</f>
        <v>0</v>
      </c>
      <c r="BG2" s="24" t="str">
        <f>dot_tema</f>
        <v>Dottorato di ricefca in: Innovazione tecnologica per le scienze agro-alimentari ed ambientali</v>
      </c>
      <c r="BH2" s="24" t="str">
        <f>dot_anno</f>
        <v>2014</v>
      </c>
      <c r="BI2" s="24" t="str">
        <f>dot_presso</f>
        <v>Università degli Studi di Milano</v>
      </c>
      <c r="BJ2" s="24" t="str">
        <f>dot_titolo</f>
        <v>Development of an IT platform for the evaluation and valorization of industrial property</v>
      </c>
      <c r="BK2" s="24" t="str">
        <f>dot_voto</f>
        <v>Ottimo</v>
      </c>
      <c r="BL2" s="24">
        <f>m2l_tema</f>
        <v>0</v>
      </c>
      <c r="BM2" s="24">
        <f>m2l_anno</f>
        <v>0</v>
      </c>
      <c r="BN2" s="24">
        <f>m2l_presso</f>
        <v>0</v>
      </c>
      <c r="BO2" s="24">
        <f>m2l_titolo</f>
        <v>0</v>
      </c>
      <c r="BP2" s="24">
        <f>m2l_voto</f>
        <v>0</v>
      </c>
      <c r="BQ2" s="24">
        <f>ep1_inizio</f>
        <v>39083</v>
      </c>
      <c r="BR2" s="24" t="str">
        <f>ep1_fine</f>
        <v>in corso</v>
      </c>
      <c r="BS2" s="24" t="str">
        <f>ep1_denominazione</f>
        <v>Techinnova Srl, MTM Srl, RIC3D Srl</v>
      </c>
      <c r="BT2" s="24" t="str">
        <f>ep1_comune</f>
        <v>Varese e Milano</v>
      </c>
      <c r="BU2" s="24" t="str">
        <f>ep1_provincia</f>
        <v>VA e MI</v>
      </c>
      <c r="BV2" s="24" t="str">
        <f>ep1_dimensione</f>
        <v>1 Micro impresa (&lt; 10 dipendenti)</v>
      </c>
      <c r="BW2" s="24" t="str">
        <f>ep1_settore</f>
        <v>Ricerca e sviluppo</v>
      </c>
      <c r="BX2" s="24" t="str">
        <f>ep1_ambito</f>
        <v>Privato</v>
      </c>
      <c r="BY2" s="24" t="str">
        <f>ep1_rife</f>
        <v>Entrambe</v>
      </c>
      <c r="BZ2" s="24" t="str">
        <f>ep1_attivita</f>
        <v>Techinnova è un incubatore certificato di Start up innovative del MISE con 4 sedi e 19 aziende incubate. E' CRTT Questio e laboratorio MIUR, Fablab certificato del comue di Milano e laboratorio di modellistica matematico statistica. MTM è azienda di ricerca che opera nel settore Healthcare e wellbeing. Ric3D è una start up innovativa attiva nella creazione di SW per il settore HealthCare e IoT.</v>
      </c>
      <c r="CA2" s="24" t="str">
        <f>ep1_resp</f>
        <v xml:space="preserve">Direzione dell'incubatore certificato; CEO, Direttore Scientifico e Responsabile dei rapporti con MISE e MIUR. </v>
      </c>
      <c r="CB2" s="24">
        <f>ep2_inizio</f>
        <v>38991</v>
      </c>
      <c r="CC2" s="24">
        <f>ep2_fine</f>
        <v>42735</v>
      </c>
      <c r="CD2" s="24" t="str">
        <f>ep2_denominazione</f>
        <v>Effetto Cinema Srl, USC Srl , ESAE Srl, Noxamet Srl</v>
      </c>
      <c r="CE2" s="24" t="str">
        <f>ep2_comune</f>
        <v>Milano</v>
      </c>
      <c r="CF2" s="24" t="str">
        <f>ep2_provincia</f>
        <v>MI</v>
      </c>
      <c r="CG2" s="24" t="str">
        <f>ep2_dimensione</f>
        <v>1 Micro impresa (&lt; 10 dipendenti)</v>
      </c>
      <c r="CH2" s="24" t="str">
        <f>ep2_settore</f>
        <v>Servizi</v>
      </c>
      <c r="CI2" s="24" t="str">
        <f>ep2_ambito</f>
        <v>Privato</v>
      </c>
      <c r="CJ2" s="24" t="str">
        <f>ep2_rife</f>
        <v>Entrambe</v>
      </c>
      <c r="CK2" s="24" t="str">
        <f>ep2_attivita</f>
        <v>Effetto Cinema Srl, è una società di comunicazione. Noxamet, USC ed ESAE sono state aziende di ricerca e sviluppo per i settori ambiente, salute e delle fonti rinnovabili di energia</v>
      </c>
      <c r="CL2" s="24" t="str">
        <f>ep2_resp</f>
        <v>CEO, responsabile scientifico</v>
      </c>
      <c r="CM2" s="24" t="str">
        <f>ep3_inizio</f>
        <v>01/10/2006</v>
      </c>
      <c r="CN2" s="24" t="str">
        <f>ep3_fine</f>
        <v>31/12/2009</v>
      </c>
      <c r="CO2" s="24" t="str">
        <f>ep3_denominazione</f>
        <v>Officina Erboristica Antico Mulino dell’abbazia di Chiaravalle SrL; CellTech Srl; ProBeauty Srl; FiordiSalute Srl</v>
      </c>
      <c r="CP2" s="24" t="str">
        <f>ep3_comune</f>
        <v>Milano</v>
      </c>
      <c r="CQ2" s="24" t="str">
        <f>ep3_provincia</f>
        <v>MI</v>
      </c>
      <c r="CR2" s="24" t="str">
        <f>ep3_dimensione</f>
        <v>1 Micro impresa (&lt; 10 dipendenti)</v>
      </c>
      <c r="CS2" s="24" t="str">
        <f>ep3_settore</f>
        <v>Riceca e Sviluppo</v>
      </c>
      <c r="CT2" s="24" t="str">
        <f>ep3_ambito</f>
        <v>Privato</v>
      </c>
      <c r="CU2" s="24" t="str">
        <f>ep3_rife</f>
        <v>Entrambe</v>
      </c>
      <c r="CV2" s="24" t="str">
        <f>ep3_attivita</f>
        <v>Officina Erboristica Antico Mulino dell’abbazia di Chiaravalle SrL; CellTech Srl; ProBeauty Srl; FiordiSalute Srl sono state tutte aziende di ricerca e sviluppo nel settore HealthCare, Wellbeing e della cura della persona.</v>
      </c>
      <c r="CW2" s="24" t="str">
        <f>ep3_resp</f>
        <v>CEO e responsabile scientifico</v>
      </c>
      <c r="CX2" s="24" t="str">
        <f>ep4_inizio</f>
        <v>01/01/2005</v>
      </c>
      <c r="CY2" s="24" t="str">
        <f>ep4_fine</f>
        <v>In corso</v>
      </c>
      <c r="CZ2" s="24" t="str">
        <f>ep4_denominazione</f>
        <v>Oltre 30 aziende di medie e grandi dimensioni</v>
      </c>
      <c r="DA2" s="24" t="str">
        <f>ep4_comune</f>
        <v>Milano, Brescia, Bergamo, Lecco, Varese, Sondrio</v>
      </c>
      <c r="DB2" s="24" t="str">
        <f>ep4_provincia</f>
        <v>MI,BS,BG;LC,VA,SO</v>
      </c>
      <c r="DC2" s="24" t="str">
        <f>ep4_dimensione</f>
        <v>4 Grande impresa o multinazionale</v>
      </c>
      <c r="DD2" s="24" t="str">
        <f>ep4_settore</f>
        <v>IoT, HealthCare, Produzione, Servizi</v>
      </c>
      <c r="DE2" s="24" t="str">
        <f>ep4_ambito</f>
        <v>Privato</v>
      </c>
      <c r="DF2" s="24" t="str">
        <f>ep4_rife</f>
        <v>Entrambe</v>
      </c>
      <c r="DG2" s="24" t="str">
        <f>ep4_attivita</f>
        <v>Consulente e Project Manager per le attività di R&amp;S e gestione dei processi. Alcune delle aziende clienti sono: Unicalce SPA, STMicroelectronics SPA, Gewiss SPA, HO.p.e. Srl, HMGBiotech S.r.l., Creabilis S.r.l.,INPRINT SpA, Litorama SpA, PER SpA ecc..</v>
      </c>
      <c r="DH2" s="24" t="str">
        <f>ep4_resp</f>
        <v>Project manager per attività di R&amp;S su specifici  progetti finanziati. Gestione dei processi aziendali e controllo di qualità</v>
      </c>
      <c r="DI2" s="24" t="str">
        <f>ep5_inizio</f>
        <v>01/09/2006</v>
      </c>
      <c r="DJ2" s="24" t="str">
        <f>ep5_fine</f>
        <v>31/12/2007</v>
      </c>
      <c r="DK2" s="24" t="str">
        <f>ep5_denominazione</f>
        <v>Quantica Sgr Spa, oggi Principia Sgr</v>
      </c>
      <c r="DL2" s="24" t="str">
        <f>ep5_comune</f>
        <v>Milano</v>
      </c>
      <c r="DM2" s="24" t="str">
        <f>ep5_provincia</f>
        <v>MI</v>
      </c>
      <c r="DN2" s="24" t="str">
        <f>ep5_dimensione</f>
        <v>1 Micro impresa (&lt; 10 dipendenti)</v>
      </c>
      <c r="DO2" s="24" t="str">
        <f>ep5_settore</f>
        <v>Investitore professionale di Venture Capital</v>
      </c>
      <c r="DP2" s="24" t="str">
        <f>ep5_ambito</f>
        <v>Privato</v>
      </c>
      <c r="DQ2" s="24" t="str">
        <f>ep5_rife</f>
        <v>Macro-area principale (MA1)</v>
      </c>
      <c r="DR2" s="24" t="str">
        <f>ep5_attivita</f>
        <v>Venture Capital</v>
      </c>
      <c r="DS2" s="24" t="str">
        <f>ep5_resp</f>
        <v>Valutatore tecnico per gli investimenti nel settore Salute</v>
      </c>
      <c r="DT2" s="24" t="str">
        <f>ep6_inizio</f>
        <v>01/04/2005</v>
      </c>
      <c r="DU2" s="24" t="str">
        <f>ep6_fine</f>
        <v>31/12/2006</v>
      </c>
      <c r="DV2" s="24" t="str">
        <f>ep6_denominazione</f>
        <v>M+RZP S.r.l. ora M+Plus Srl</v>
      </c>
      <c r="DW2" s="24" t="str">
        <f>ep6_comune</f>
        <v>Bergamo</v>
      </c>
      <c r="DX2" s="24" t="str">
        <f>ep6_provincia</f>
        <v>BG</v>
      </c>
      <c r="DY2" s="24" t="str">
        <f>ep6_dimensione</f>
        <v>1 Micro impresa (&lt; 10 dipendenti)</v>
      </c>
      <c r="DZ2" s="24" t="str">
        <f>ep6_settore</f>
        <v>Assistenza legale e Assistenza finanziaria</v>
      </c>
      <c r="EA2" s="24" t="str">
        <f>ep6_ambito</f>
        <v>Privato</v>
      </c>
      <c r="EB2" s="24" t="str">
        <f>ep6_rife</f>
        <v>Macro-area principale (MA1)</v>
      </c>
      <c r="EC2" s="24" t="str">
        <f>ep6_attivita</f>
        <v>Società di Consulenza legale e consulenza Finanziaria</v>
      </c>
      <c r="ED2" s="24" t="str">
        <f>ep6_resp</f>
        <v>Associato M+RZP e M+Biolaw in qualità di valutatore tecnico, brevettuale, per la redazione di contrattualistica legale ed economica di progetti di ricerca nell’ambito delle Biotecnologie e delle Nanotecnologie</v>
      </c>
      <c r="EE2" s="24" t="str">
        <f>ep7_inizio</f>
        <v>01/01/1999</v>
      </c>
      <c r="EF2" s="24" t="str">
        <f>ep7_fine</f>
        <v>31/12/2003</v>
      </c>
      <c r="EG2" s="24" t="str">
        <f>ep7_denominazione</f>
        <v>Laboratorio di biologia molecolare clinica dell’Ospedale San Raffaele di Milano</v>
      </c>
      <c r="EH2" s="24" t="str">
        <f>ep7_comune</f>
        <v>Milano</v>
      </c>
      <c r="EI2" s="24" t="str">
        <f>ep7_provincia</f>
        <v>MI</v>
      </c>
      <c r="EJ2" s="24" t="str">
        <f>ep7_dimensione</f>
        <v>7 Università o centro di ricerca privato</v>
      </c>
      <c r="EK2" s="24" t="str">
        <f>ep7_settore</f>
        <v>Ricerca e Sviluppo in ambito HealthCare</v>
      </c>
      <c r="EL2" s="24" t="str">
        <f>ep7_ambito</f>
        <v>Privato</v>
      </c>
      <c r="EM2" s="24" t="str">
        <f>ep7_rife</f>
        <v>Macro-area principale (MA1)</v>
      </c>
      <c r="EN2" s="24" t="str">
        <f>ep7_attivita</f>
        <v>Gruppo di ricerca di oltre 50 persone dedite allo studio e sviluppo di protocolli diagnostici per patologie umane</v>
      </c>
      <c r="EO2" s="24" t="str">
        <f>ep7_resp</f>
        <v>Tesi sperimentale (1999-2002) e successivo Contratto di collaborazione (2002- 2003) con il laboratorio di biologia molecolare e clinica dell’Ospedale San Raffaele di Milano, per il progetto di ricerca: “Caratterizzazione dei canali del calcio e studio di linkage alle regioni 19p e 1q in famiglie italiane con FHM” oltre che per altri due progetti riguardanti lo studio di malattie neurodegenerative.</v>
      </c>
      <c r="EP2" s="24" t="str">
        <f>ep8_inizio</f>
        <v>gg/mm/aaaa</v>
      </c>
      <c r="EQ2" s="24" t="str">
        <f>ep8_fine</f>
        <v>gg/mm/aaaa</v>
      </c>
      <c r="ER2" s="24">
        <f>ep8_denominazione</f>
        <v>0</v>
      </c>
      <c r="ES2" s="24">
        <f>ep8_comune</f>
        <v>0</v>
      </c>
      <c r="ET2" s="24">
        <f>ep8_provincia</f>
        <v>0</v>
      </c>
      <c r="EU2" s="24">
        <f>ep8_dimensione</f>
        <v>0</v>
      </c>
      <c r="EV2" s="24">
        <f>ep8_settore</f>
        <v>0</v>
      </c>
      <c r="EW2" s="24">
        <f>ep8_ambito</f>
        <v>0</v>
      </c>
      <c r="EX2" s="24">
        <f>ep8_rife</f>
        <v>0</v>
      </c>
      <c r="EY2" s="24">
        <f>ep8_attivita</f>
        <v>0</v>
      </c>
      <c r="EZ2" s="24">
        <f>ep8_resp</f>
        <v>0</v>
      </c>
      <c r="FA2" s="24" t="str">
        <f>ep9_inizio</f>
        <v>gg/mm/aaaa</v>
      </c>
      <c r="FB2" s="24" t="str">
        <f>ep9_fine</f>
        <v>gg/mm/aaaa</v>
      </c>
      <c r="FC2" s="24">
        <f>ep9_denominazione</f>
        <v>0</v>
      </c>
      <c r="FD2" s="24">
        <f>ep9_comune</f>
        <v>0</v>
      </c>
      <c r="FE2" s="24">
        <f>ep9_provincia</f>
        <v>0</v>
      </c>
      <c r="FF2" s="24">
        <f>ep9_dimensione</f>
        <v>0</v>
      </c>
      <c r="FG2" s="24">
        <f>ep9_settore</f>
        <v>0</v>
      </c>
      <c r="FH2" s="24">
        <f>ep9_ambito</f>
        <v>0</v>
      </c>
      <c r="FI2" s="24">
        <f>ep9_rife</f>
        <v>0</v>
      </c>
      <c r="FJ2" s="24">
        <f>ep9_attivita</f>
        <v>0</v>
      </c>
      <c r="FK2" s="24">
        <f>ep9_resp</f>
        <v>0</v>
      </c>
      <c r="FL2" s="24" t="str">
        <f>ep10_inizio</f>
        <v>gg/mm/aaaa</v>
      </c>
      <c r="FM2" s="24" t="str">
        <f>ep10_fine</f>
        <v>gg/mm/aaaa</v>
      </c>
      <c r="FN2" s="24">
        <f>ep10_denominazione</f>
        <v>0</v>
      </c>
      <c r="FO2" s="24">
        <f>ep10_comune</f>
        <v>0</v>
      </c>
      <c r="FP2" s="24">
        <f>ep10_provincia</f>
        <v>0</v>
      </c>
      <c r="FQ2" s="24">
        <f>ep10_dimensione</f>
        <v>0</v>
      </c>
      <c r="FR2" s="24">
        <f>ep10_settore</f>
        <v>0</v>
      </c>
      <c r="FS2" s="24">
        <f>ep10_ambito</f>
        <v>0</v>
      </c>
      <c r="FT2" s="24">
        <f>ep10_rife</f>
        <v>0</v>
      </c>
      <c r="FU2" s="24">
        <f>ep10_attivita</f>
        <v>0</v>
      </c>
      <c r="FV2" s="24">
        <f>ep10_resp</f>
        <v>0</v>
      </c>
      <c r="FW2" s="24" t="str">
        <f>bando1_ente</f>
        <v>Commissione Europea</v>
      </c>
      <c r="FX2" s="24" t="str">
        <f>bando1_ambito</f>
        <v>3 Internazionale</v>
      </c>
      <c r="FY2" s="24" t="str">
        <f>bando1_tema</f>
        <v>1 Innovazione e competitività</v>
      </c>
      <c r="FZ2" s="24" t="str">
        <f>bando1_misura</f>
        <v>Programmi Eurostars, Eureka e SME Instruments</v>
      </c>
      <c r="GA2" s="24" t="str">
        <f>bando1_descr</f>
        <v>Call trimestrali su tutti e tre i programmi, per la valorizzazione di progetti di innovazione e competitività</v>
      </c>
      <c r="GB2" s="24" t="str">
        <f>bando1_anno</f>
        <v>2015-data odierna</v>
      </c>
      <c r="GC2" s="24" t="str">
        <f>bando1_proj_val</f>
        <v>2 Da 11 a 25</v>
      </c>
      <c r="GD2" s="24" t="str">
        <f>bando1_inv_medio</f>
        <v>5 Da 1.000.000 a 5.000.000 Euro</v>
      </c>
      <c r="GE2" s="24" t="str">
        <f>bando2_ente</f>
        <v>Regione Lombardia</v>
      </c>
      <c r="GF2" s="24" t="str">
        <f>bando2_ambito</f>
        <v>1 Regionale</v>
      </c>
      <c r="GG2" s="24" t="str">
        <f>bando2_tema</f>
        <v>1 Innovazione e competitività</v>
      </c>
      <c r="GH2" s="24" t="str">
        <f>bando2_misura</f>
        <v>Varie</v>
      </c>
      <c r="GI2" s="24" t="str">
        <f>bando2_descr</f>
        <v>INGEGNO (Regione Lombardia) anno 2006; FIXO Formazione e Innovazione per l’Occupazione (Ministero del Lavoro) anno 2010 e 2011; SPRING4 e SPRING5 Progetto per l'internazionalizzazione delle PMI e delle imprese artigiane lombarde (Regione Lombardia) anni 2010-2011-2012; Temporary Manager per il programma Voucher per la brevettazione 2011, 2012, 2013, 2014; R&amp;S Aggregazioni 2017, 2018</v>
      </c>
      <c r="GJ2" s="24" t="str">
        <f>bando2_anno</f>
        <v>Dal 2006 al 2018</v>
      </c>
      <c r="GK2" s="24" t="str">
        <f>bando2_proj_val</f>
        <v>3 Da 26 a 50</v>
      </c>
      <c r="GL2" s="24" t="str">
        <f>bando2_inv_medio</f>
        <v>4 Da 500.000 a 1.000.000 Euro</v>
      </c>
      <c r="GM2" s="24" t="str">
        <f>bando3_ente</f>
        <v>Denmark Innovation Fund Denmark (IFD)</v>
      </c>
      <c r="GN2" s="24" t="str">
        <f>bando3_ambito</f>
        <v>3 Internazionale</v>
      </c>
      <c r="GO2" s="24" t="str">
        <f>bando3_tema</f>
        <v>1 Innovazione e competitività</v>
      </c>
      <c r="GP2" s="24" t="str">
        <f>bando3_misura</f>
        <v>Call IFD</v>
      </c>
      <c r="GQ2" s="24" t="str">
        <f>bando3_descr</f>
        <v>Call trimestrali</v>
      </c>
      <c r="GR2" s="24" t="str">
        <f>bando3_anno</f>
        <v>2017 a data odierna</v>
      </c>
      <c r="GS2" s="24" t="str">
        <f>bando3_proj_val</f>
        <v>1 Fino a 10</v>
      </c>
      <c r="GT2" s="24" t="str">
        <f>bando3_inv_medio</f>
        <v>4 Da 500.000 a 1.000.000 Euro</v>
      </c>
      <c r="GU2" s="24" t="str">
        <f>ads1_motivazioni_cs</f>
        <v>Il mio corso studiorum si è valorizzato negli anni partendo da una base scientifica e tecnica forte ( LAU1 e prima perito industriale in informatica) a cui si sono aggiunti poi studi post universitari (DOT) e oltre 27 corsi post universitari specifici ( Gestione aziendale, Contabilitá d’azienda, Problem solving, Difesa della proprietá intellettuale, Trasferimento tecnologico, Creazione d’azienda, Basilea 2, Promozione d’azienda, ISO, GLP, GCP, GMP, HACCP, certificazioni aziendali.). Tutto questo ha posto le basi di preparazione tecnico/scientifica per poter svolgere in maniera adeguata le attività lavorative e di valutatore, sia in ambito nazionale che internazionale.</v>
      </c>
      <c r="GV2" s="24" t="str">
        <f>ads1_motivazioni_ep</f>
        <v>Da oltre 15 anni la mia attività di Direttore scientifico (EP1,Ep2, EP3) e Project Manager (EP4) mi hanno portato a sviluppare esperienze e conoscenze nell'ambito della valutazione, progettazione, studio e realizzazione di progetti di R&amp;S nei settori HealthCare, WellBeing e più recentemente (ultimi 7 anni) IoT. Precedenti attività di valutatore finanziario e legale (EP5 e EP6) mi hanno dato le basi per valutare la fattibilità economico/finanziaria e legislativa di progetti di innovzione e di R&amp;S, fornendomi conoscenze utili per la mia carica odierna di direttore dell'incubatore di start up innovative certificato MISE (EP1). Il tutto parte però da una breve carriera di ricercatore presso un centro di ricerca privato di importanza internazionale (EP7).                                                            A Livello di pubblicazioni scientifiche posso annoverare 9 pubblicazioni in cui sono co-autore: Carrera P., Stenirri S,Roggeri R, Ferrari M. Detection of DNA Polymorphisms and mutations by melting curve analysis, A13, SIBioC 2001
⬧ Carrera P., Roggeri R., Ferrari M. Ricerca di Geni Candidati e di mutazioni nel gene CACNA1A in pazienti con emicrania; 4° Congresso Nazionale S.I.G.U.,2002
⬧ Carrera P., Roggeri R. Neuronal Ca2+ Channels in Human Disease; 2nd Meeting of European migraine network ,2003
⬧ Battistini S, Roggeri R, Carrera P, Evidence for a founder effect for the Gly41Ser SOD1 gene mutation: report of four amyotrophic lateral sclerosis Italian families from central Italy (2003)
⬧ 1st International Course on Integrated Biomarkers, Biochemical and Bioimaging Endpoints in Cardiocerebrovascular Diagnosis, Prevention, Therapy and Drug Development GLOSSARY 2005
⬧ BioIniziativa I e II: Rapporto dei progetti universitari seguiti. Anno 2006, Anno 2008
⬧ Monti M, Solito R, Puccetti L, Pasotti L, Roggeri R, Monzani E, Casella L, Morbidelli L. Protective effects of novel metal-nonoates on the cellular components of the vascular system.J Pharmacol Exp Ther. 2014; 351(3):500- 9. doi: 10.1124/jpet.114.218404.
⬧ Sanna MD, Monti M, Casella L, Roggeri R, Galeotti N, Morbidelli L. Neuronal effects of a nickel-piperazine/NO donor complex in rodents.
Pharmacological Research, 2015, 99:162-173 doi: 0.1016/j.phrs.2015.06.004.
⬧ M Monti M, Ciccone V, Pacini A, Roggeri R, Monzani E, Casella L. and Morbidelli L; Antihypertensive property of a nickel-piperazine/NO donor in spontaneously hypertensive rats. Pharmacological Research 2016 May;107:352-9. doi: 10.1016/j.phrs.2016.03.033.</v>
      </c>
      <c r="GW2" s="24" t="str">
        <f>ads2_motivazioni_cs</f>
        <v>Rispetto alla macro area secondaria il ruolo principale dato dalla preparazione del cursus studiorum deriva dal Dottorato (DOT) conseguito e dalle successive attività di sviluppo di modelli matematico statistici nonché studio e realizzazione di casi d'uso nell'ambito di progetti di R&amp;S interni alle aziende seguite (oltre 15 progetti negli ultimi 3 anni di attività). Un ruolo importante è dato anche dal Master di primo livello in Business Amministration conseguito nel 2012 e nel master di secondo livello in Europrogettazione conseguito nel 2013.</v>
      </c>
      <c r="GX2" s="24" t="str">
        <f>ads2_motivazioni_ep</f>
        <v>In quanto membro fondatore e rappresentante del tavolo Salute della Fondazione Cluster Smart Cities e Communities di Regione Lombardia, dal 2015 valuto e sono fonte di aggregazione e networking di progetti di R&amp;S e di innovazione, realizzati attorno a network di soggetti pubblisi e privati che ho il piacere di organizzare e in alcuni casi dirigere. Ne sono quindi nati 11 progetti che hanno vinto bandi nazionali e UE. Dal 2017 rappresento sia il Cluster che il Distretto Monza e Brianza High Tech (da poco in liquidazione) nei consessi internazionali. Questo mi ha permesso di sviluppare un network con oltre 400 soggetti di 13 paesi diversi, con i quali sto organizzando progetti a valere su bandi UE per il settore Smart Cities e Communities e più in generale IoT.</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252</vt:i4>
      </vt:variant>
    </vt:vector>
  </HeadingPairs>
  <TitlesOfParts>
    <vt:vector size="259" baseType="lpstr">
      <vt:lpstr>ANAGRAFICA</vt:lpstr>
      <vt:lpstr>A. CURSUS STUDIORUM</vt:lpstr>
      <vt:lpstr>B. ESP. PROFESSIONALI</vt:lpstr>
      <vt:lpstr>C. ESP. VALUTAZIONE</vt:lpstr>
      <vt:lpstr>MOTIVAZIONI</vt:lpstr>
      <vt:lpstr>ELENCHI</vt:lpstr>
      <vt:lpstr>DATI</vt:lpstr>
      <vt:lpstr>ELENCHI!_Toc413678669</vt:lpstr>
      <vt:lpstr>ELENCHI!_Toc413678670</vt:lpstr>
      <vt:lpstr>ELENCHI!_Toc413678671</vt:lpstr>
      <vt:lpstr>ads1_motivazioni_cs</vt:lpstr>
      <vt:lpstr>ads1_motivazioni_ep</vt:lpstr>
      <vt:lpstr>ads1_principale</vt:lpstr>
      <vt:lpstr>ads1_secondaria</vt:lpstr>
      <vt:lpstr>ads1_terziaria</vt:lpstr>
      <vt:lpstr>ads2_motivazioni_cs</vt:lpstr>
      <vt:lpstr>ads2_motivazioni_ep</vt:lpstr>
      <vt:lpstr>ads2_principale</vt:lpstr>
      <vt:lpstr>ads2_secondaria</vt:lpstr>
      <vt:lpstr>ads2_terziaria</vt:lpstr>
      <vt:lpstr>AEROSPAZIO</vt:lpstr>
      <vt:lpstr>AGROALIMENTARE</vt:lpstr>
      <vt:lpstr>'A. CURSUS STUDIORUM'!Area_stampa</vt:lpstr>
      <vt:lpstr>ANAGRAFICA!Area_stampa</vt:lpstr>
      <vt:lpstr>'B. ESP. PROFESSIONALI'!Area_stampa</vt:lpstr>
      <vt:lpstr>'C. ESP. VALUTAZIONE'!Area_stampa</vt:lpstr>
      <vt:lpstr>MOTIVAZIONI!Area_stampa</vt:lpstr>
      <vt:lpstr>aree_specializzazione</vt:lpstr>
      <vt:lpstr>bando1_ambito</vt:lpstr>
      <vt:lpstr>bando1_anno</vt:lpstr>
      <vt:lpstr>bando1_descr</vt:lpstr>
      <vt:lpstr>bando1_ente</vt:lpstr>
      <vt:lpstr>bando1_inv_medio</vt:lpstr>
      <vt:lpstr>bando1_misura</vt:lpstr>
      <vt:lpstr>bando1_proj_val</vt:lpstr>
      <vt:lpstr>bando1_tema</vt:lpstr>
      <vt:lpstr>bando2_ambito</vt:lpstr>
      <vt:lpstr>bando2_anno</vt:lpstr>
      <vt:lpstr>bando2_descr</vt:lpstr>
      <vt:lpstr>bando2_ente</vt:lpstr>
      <vt:lpstr>bando2_inv_medio</vt:lpstr>
      <vt:lpstr>bando2_misura</vt:lpstr>
      <vt:lpstr>bando2_proj_val</vt:lpstr>
      <vt:lpstr>bando2_tema</vt:lpstr>
      <vt:lpstr>bando3_ambito</vt:lpstr>
      <vt:lpstr>bando3_anno</vt:lpstr>
      <vt:lpstr>bando3_descr</vt:lpstr>
      <vt:lpstr>bando3_ente</vt:lpstr>
      <vt:lpstr>bando3_inv_medio</vt:lpstr>
      <vt:lpstr>bando3_misura</vt:lpstr>
      <vt:lpstr>bando3_proj_val</vt:lpstr>
      <vt:lpstr>bando3_tema</vt:lpstr>
      <vt:lpstr>bgt_proj</vt:lpstr>
      <vt:lpstr>candidatura</vt:lpstr>
      <vt:lpstr>cap_domicilio</vt:lpstr>
      <vt:lpstr>cap_residenza</vt:lpstr>
      <vt:lpstr>cellulare</vt:lpstr>
      <vt:lpstr>codice_fiscale</vt:lpstr>
      <vt:lpstr>cognome</vt:lpstr>
      <vt:lpstr>COMPETITIVITÀ_IMPRESE</vt:lpstr>
      <vt:lpstr>comune_domicilio</vt:lpstr>
      <vt:lpstr>comune_nascita</vt:lpstr>
      <vt:lpstr>comune_residenza</vt:lpstr>
      <vt:lpstr>data_nascita</vt:lpstr>
      <vt:lpstr>dot_anno</vt:lpstr>
      <vt:lpstr>dot_presso</vt:lpstr>
      <vt:lpstr>dot_tema</vt:lpstr>
      <vt:lpstr>dot_titolo</vt:lpstr>
      <vt:lpstr>dot_voto</vt:lpstr>
      <vt:lpstr>ECOINDUSTRIA</vt:lpstr>
      <vt:lpstr>elenco_ambito</vt:lpstr>
      <vt:lpstr>elenco_ambito_attivita</vt:lpstr>
      <vt:lpstr>elenco_dim_tipo</vt:lpstr>
      <vt:lpstr>elenco_laurea</vt:lpstr>
      <vt:lpstr>elenco_lingue</vt:lpstr>
      <vt:lpstr>elenco_proj</vt:lpstr>
      <vt:lpstr>elenco_pubblic</vt:lpstr>
      <vt:lpstr>elenco_riferimento</vt:lpstr>
      <vt:lpstr>elenco_sesso</vt:lpstr>
      <vt:lpstr>elenco_tematica</vt:lpstr>
      <vt:lpstr>email</vt:lpstr>
      <vt:lpstr>ep1_ambito</vt:lpstr>
      <vt:lpstr>ep1_attivita</vt:lpstr>
      <vt:lpstr>ep1_comune</vt:lpstr>
      <vt:lpstr>ep1_denominazione</vt:lpstr>
      <vt:lpstr>ep1_dimensione</vt:lpstr>
      <vt:lpstr>ep1_fine</vt:lpstr>
      <vt:lpstr>ep1_inizio</vt:lpstr>
      <vt:lpstr>ep1_provincia</vt:lpstr>
      <vt:lpstr>ep1_resp</vt:lpstr>
      <vt:lpstr>ep1_rife</vt:lpstr>
      <vt:lpstr>ep1_settore</vt:lpstr>
      <vt:lpstr>ep10_ambito</vt:lpstr>
      <vt:lpstr>ep10_attivita</vt:lpstr>
      <vt:lpstr>ep10_comune</vt:lpstr>
      <vt:lpstr>ep10_denominazione</vt:lpstr>
      <vt:lpstr>ep10_dimensione</vt:lpstr>
      <vt:lpstr>ep10_fine</vt:lpstr>
      <vt:lpstr>ep10_inizio</vt:lpstr>
      <vt:lpstr>ep10_provincia</vt:lpstr>
      <vt:lpstr>ep10_resp</vt:lpstr>
      <vt:lpstr>ep10_rife</vt:lpstr>
      <vt:lpstr>ep10_settore</vt:lpstr>
      <vt:lpstr>ep2_ambito</vt:lpstr>
      <vt:lpstr>ep2_attivita</vt:lpstr>
      <vt:lpstr>ep2_comune</vt:lpstr>
      <vt:lpstr>ep2_denominazione</vt:lpstr>
      <vt:lpstr>ep2_dimensione</vt:lpstr>
      <vt:lpstr>ep2_fine</vt:lpstr>
      <vt:lpstr>ep2_inizio</vt:lpstr>
      <vt:lpstr>ep2_provincia</vt:lpstr>
      <vt:lpstr>ep2_resp</vt:lpstr>
      <vt:lpstr>ep2_rife</vt:lpstr>
      <vt:lpstr>ep2_settore</vt:lpstr>
      <vt:lpstr>ep3_ambito</vt:lpstr>
      <vt:lpstr>ep3_attivita</vt:lpstr>
      <vt:lpstr>ep3_comune</vt:lpstr>
      <vt:lpstr>ep3_denominazione</vt:lpstr>
      <vt:lpstr>ep3_dimensione</vt:lpstr>
      <vt:lpstr>ep3_fine</vt:lpstr>
      <vt:lpstr>ep3_inizio</vt:lpstr>
      <vt:lpstr>ep3_provincia</vt:lpstr>
      <vt:lpstr>ep3_resp</vt:lpstr>
      <vt:lpstr>ep3_rife</vt:lpstr>
      <vt:lpstr>ep3_settore</vt:lpstr>
      <vt:lpstr>ep4_ambito</vt:lpstr>
      <vt:lpstr>ep4_attivita</vt:lpstr>
      <vt:lpstr>ep4_comune</vt:lpstr>
      <vt:lpstr>ep4_denominazione</vt:lpstr>
      <vt:lpstr>ep4_dimensione</vt:lpstr>
      <vt:lpstr>ep4_fine</vt:lpstr>
      <vt:lpstr>ep4_inizio</vt:lpstr>
      <vt:lpstr>ep4_provincia</vt:lpstr>
      <vt:lpstr>ep4_resp</vt:lpstr>
      <vt:lpstr>ep4_rife</vt:lpstr>
      <vt:lpstr>ep4_settore</vt:lpstr>
      <vt:lpstr>ep5_ambito</vt:lpstr>
      <vt:lpstr>ep5_attivita</vt:lpstr>
      <vt:lpstr>ep5_comune</vt:lpstr>
      <vt:lpstr>ep5_denominazione</vt:lpstr>
      <vt:lpstr>ep5_dimensione</vt:lpstr>
      <vt:lpstr>ep5_fine</vt:lpstr>
      <vt:lpstr>ep5_inizio</vt:lpstr>
      <vt:lpstr>ep5_provincia</vt:lpstr>
      <vt:lpstr>ep5_resp</vt:lpstr>
      <vt:lpstr>ep5_rife</vt:lpstr>
      <vt:lpstr>ep5_settore</vt:lpstr>
      <vt:lpstr>ep6_ambito</vt:lpstr>
      <vt:lpstr>ep6_attivita</vt:lpstr>
      <vt:lpstr>ep6_comune</vt:lpstr>
      <vt:lpstr>ep6_denominazione</vt:lpstr>
      <vt:lpstr>ep6_dimensione</vt:lpstr>
      <vt:lpstr>ep6_fine</vt:lpstr>
      <vt:lpstr>ep6_inizio</vt:lpstr>
      <vt:lpstr>ep6_provincia</vt:lpstr>
      <vt:lpstr>ep6_resp</vt:lpstr>
      <vt:lpstr>ep6_rife</vt:lpstr>
      <vt:lpstr>ep6_settore</vt:lpstr>
      <vt:lpstr>ep7_ambito</vt:lpstr>
      <vt:lpstr>ep7_attivita</vt:lpstr>
      <vt:lpstr>ep7_comune</vt:lpstr>
      <vt:lpstr>ep7_denominazione</vt:lpstr>
      <vt:lpstr>ep7_dimensione</vt:lpstr>
      <vt:lpstr>ep7_fine</vt:lpstr>
      <vt:lpstr>ep7_inizio</vt:lpstr>
      <vt:lpstr>ep7_provincia</vt:lpstr>
      <vt:lpstr>ep7_resp</vt:lpstr>
      <vt:lpstr>ep7_rife</vt:lpstr>
      <vt:lpstr>ep7_settore</vt:lpstr>
      <vt:lpstr>ep8_ambito</vt:lpstr>
      <vt:lpstr>ep8_attivita</vt:lpstr>
      <vt:lpstr>ep8_comune</vt:lpstr>
      <vt:lpstr>ep8_denominazione</vt:lpstr>
      <vt:lpstr>ep8_dimensione</vt:lpstr>
      <vt:lpstr>ep8_fine</vt:lpstr>
      <vt:lpstr>ep8_inizio</vt:lpstr>
      <vt:lpstr>ep8_provincia</vt:lpstr>
      <vt:lpstr>ep8_resp</vt:lpstr>
      <vt:lpstr>ep8_rife</vt:lpstr>
      <vt:lpstr>ep8_settore</vt:lpstr>
      <vt:lpstr>ep9_ambito</vt:lpstr>
      <vt:lpstr>ep9_attivita</vt:lpstr>
      <vt:lpstr>ep9_comune</vt:lpstr>
      <vt:lpstr>ep9_denominazione</vt:lpstr>
      <vt:lpstr>ep9_dimensione</vt:lpstr>
      <vt:lpstr>ep9_fine</vt:lpstr>
      <vt:lpstr>ep9_inizio</vt:lpstr>
      <vt:lpstr>ep9_provincia</vt:lpstr>
      <vt:lpstr>ep9_resp</vt:lpstr>
      <vt:lpstr>ep9_rife</vt:lpstr>
      <vt:lpstr>ep9_settore</vt:lpstr>
      <vt:lpstr>fax</vt:lpstr>
      <vt:lpstr>GESTIONE_AZIENDALE</vt:lpstr>
      <vt:lpstr>indirizzo_domicilio</vt:lpstr>
      <vt:lpstr>indirizzo_residenza</vt:lpstr>
      <vt:lpstr>INDUSTRIA_DELLA_SALUTE</vt:lpstr>
      <vt:lpstr>INDUSTRIE_CREATIVE_E_CULTURALI</vt:lpstr>
      <vt:lpstr>intestatario_partita_iva</vt:lpstr>
      <vt:lpstr>istruzioni_bianco</vt:lpstr>
      <vt:lpstr>istruzioni_giallo</vt:lpstr>
      <vt:lpstr>istruzioni_rosso</vt:lpstr>
      <vt:lpstr>istruzioni_verde</vt:lpstr>
      <vt:lpstr>l1_anno</vt:lpstr>
      <vt:lpstr>l1_presso</vt:lpstr>
      <vt:lpstr>l1_tema</vt:lpstr>
      <vt:lpstr>l1_tipo</vt:lpstr>
      <vt:lpstr>l1_titolo</vt:lpstr>
      <vt:lpstr>l1_voto</vt:lpstr>
      <vt:lpstr>l11_anno</vt:lpstr>
      <vt:lpstr>l11_presso</vt:lpstr>
      <vt:lpstr>l11_tema</vt:lpstr>
      <vt:lpstr>l11_titolo</vt:lpstr>
      <vt:lpstr>l2_anno</vt:lpstr>
      <vt:lpstr>l2_presso</vt:lpstr>
      <vt:lpstr>l2_tema</vt:lpstr>
      <vt:lpstr>l2_tipo</vt:lpstr>
      <vt:lpstr>l2_titolo</vt:lpstr>
      <vt:lpstr>l2_voto</vt:lpstr>
      <vt:lpstr>l21_anno</vt:lpstr>
      <vt:lpstr>l21_presso</vt:lpstr>
      <vt:lpstr>l21_tema</vt:lpstr>
      <vt:lpstr>l21_titolo</vt:lpstr>
      <vt:lpstr>lingua_madre</vt:lpstr>
      <vt:lpstr>lingua1</vt:lpstr>
      <vt:lpstr>lingua1_livello</vt:lpstr>
      <vt:lpstr>lingua2</vt:lpstr>
      <vt:lpstr>lingua2_livello</vt:lpstr>
      <vt:lpstr>lingua3</vt:lpstr>
      <vt:lpstr>lingua3_livello</vt:lpstr>
      <vt:lpstr>livello_proj</vt:lpstr>
      <vt:lpstr>m2l_anno</vt:lpstr>
      <vt:lpstr>m2l_presso</vt:lpstr>
      <vt:lpstr>m2l_tema</vt:lpstr>
      <vt:lpstr>m2l_titolo</vt:lpstr>
      <vt:lpstr>m2l_voto</vt:lpstr>
      <vt:lpstr>Macroaree</vt:lpstr>
      <vt:lpstr>MANIFATTURIERO_AVANZATO</vt:lpstr>
      <vt:lpstr>MOBILITÀ_SOSTENIBILE</vt:lpstr>
      <vt:lpstr>nome</vt:lpstr>
      <vt:lpstr>partita_iva</vt:lpstr>
      <vt:lpstr>partner_proj</vt:lpstr>
      <vt:lpstr>pec</vt:lpstr>
      <vt:lpstr>provincia_domicilio</vt:lpstr>
      <vt:lpstr>provincia_nascita</vt:lpstr>
      <vt:lpstr>provincia_residenza</vt:lpstr>
      <vt:lpstr>ruolo_proj</vt:lpstr>
      <vt:lpstr>sesso</vt:lpstr>
      <vt:lpstr>SMART_CITIES_AND_COMMUNITIES</vt:lpstr>
      <vt:lpstr>spec_principale</vt:lpstr>
      <vt:lpstr>spec_secondaria</vt:lpstr>
      <vt:lpstr>stato_nascita</vt:lpstr>
      <vt:lpstr>TECNOLOGIE_DIGITALI_E_CIBERNETICHE</vt:lpstr>
      <vt:lpstr>TECNOLOGIE_INDUSTRIALI_ABILITANTI</vt:lpstr>
      <vt:lpstr>telefono</vt:lpstr>
      <vt:lpstr>tempo_proj</vt:lpstr>
      <vt:lpstr>'A. CURSUS STUDIORUM'!Titoli_stampa</vt:lpstr>
      <vt:lpstr>'B. ESP. PROFESSIONALI'!Titoli_stampa</vt:lpstr>
      <vt:lpstr>'C. ESP. VALUTAZIONE'!Titoli_stampa</vt:lpstr>
      <vt:lpstr>MOTIVAZIONI!Titoli_stampa</vt:lpstr>
    </vt:vector>
  </TitlesOfParts>
  <Company>Cestec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A4. CV standardizzato</dc:title>
  <dc:subject>Avviso esperti VT</dc:subject>
  <dc:creator>Finlombarda S.p.A.</dc:creator>
  <cp:lastModifiedBy>Angela Punzi Regina</cp:lastModifiedBy>
  <cp:lastPrinted>2015-03-19T11:18:15Z</cp:lastPrinted>
  <dcterms:created xsi:type="dcterms:W3CDTF">2015-03-10T11:30:22Z</dcterms:created>
  <dcterms:modified xsi:type="dcterms:W3CDTF">2020-04-29T16:08:39Z</dcterms:modified>
  <cp:contentStatus>Finale</cp:contentStatus>
</cp:coreProperties>
</file>